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715" windowHeight="6720" activeTab="0"/>
  </bookViews>
  <sheets>
    <sheet name="Feuil1" sheetId="1" r:id="rId1"/>
    <sheet name="Feuil2" sheetId="2" r:id="rId2"/>
    <sheet name="Feuil3" sheetId="3" r:id="rId3"/>
  </sheets>
  <definedNames>
    <definedName name="f_1" localSheetId="0">'Feuil1'!$E:$E</definedName>
    <definedName name="f_2" localSheetId="0">'Feuil1'!$H:$H</definedName>
    <definedName name="f_3" localSheetId="0">'Feuil1'!$K:$K</definedName>
    <definedName name="g_1" localSheetId="0">'Feuil1'!$N:$N</definedName>
    <definedName name="g_2" localSheetId="0">'Feuil1'!$Q:$Q</definedName>
    <definedName name="g_3" localSheetId="0">'Feuil1'!$T:$T</definedName>
    <definedName name="h" localSheetId="0">'Feuil1'!$W:$W</definedName>
    <definedName name="p" localSheetId="0">'Feuil1'!$C$5:$C$220</definedName>
    <definedName name="p" localSheetId="1">'Feuil2'!$C$5:$C$220</definedName>
    <definedName name="t" localSheetId="0">'Feuil1'!$Z:$Z</definedName>
    <definedName name="u" localSheetId="0">'Feuil1'!$AC:$AC</definedName>
    <definedName name="x" localSheetId="0">'Feuil1'!$B$5:$B$202</definedName>
    <definedName name="x" localSheetId="1">'Feuil2'!$B$5:$B$220</definedName>
  </definedNames>
  <calcPr fullCalcOnLoad="1"/>
</workbook>
</file>

<file path=xl/sharedStrings.xml><?xml version="1.0" encoding="utf-8"?>
<sst xmlns="http://schemas.openxmlformats.org/spreadsheetml/2006/main" count="83" uniqueCount="27">
  <si>
    <t>x</t>
  </si>
  <si>
    <t>p</t>
  </si>
  <si>
    <t>f1(x)</t>
  </si>
  <si>
    <t>Mesures</t>
  </si>
  <si>
    <t>Variation</t>
  </si>
  <si>
    <t>Var. Relative</t>
  </si>
  <si>
    <t>u(x)</t>
  </si>
  <si>
    <t>t(x)</t>
  </si>
  <si>
    <t>h(x)</t>
  </si>
  <si>
    <t>g3(x)</t>
  </si>
  <si>
    <t>g2(x)</t>
  </si>
  <si>
    <t>g1(x)</t>
  </si>
  <si>
    <t>f3(x)</t>
  </si>
  <si>
    <t>f2(x)</t>
  </si>
  <si>
    <t>Modèle f1</t>
  </si>
  <si>
    <t>Modèle f2</t>
  </si>
  <si>
    <t>Modèle f3</t>
  </si>
  <si>
    <t>Modèle u</t>
  </si>
  <si>
    <t>Modèle t</t>
  </si>
  <si>
    <t>Modèle h</t>
  </si>
  <si>
    <t>Modèle g1</t>
  </si>
  <si>
    <t>Modèle g2</t>
  </si>
  <si>
    <t>Modèle g3</t>
  </si>
  <si>
    <t/>
  </si>
  <si>
    <t>Variations relatives à + ou - 5%</t>
  </si>
  <si>
    <t>Ecart</t>
  </si>
  <si>
    <t>Ecart Relatif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</si>
</sst>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0" xfId="50" applyNumberFormat="1" applyFont="1" applyAlignment="1">
      <alignment horizontal="center" vertical="center"/>
    </xf>
    <xf numFmtId="164" fontId="36" fillId="0" borderId="10" xfId="50" applyNumberFormat="1" applyFont="1" applyBorder="1" applyAlignment="1">
      <alignment horizontal="center" vertical="center"/>
    </xf>
    <xf numFmtId="164" fontId="0" fillId="0" borderId="0" xfId="50" applyNumberFormat="1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50" applyNumberFormat="1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37" fillId="0" borderId="17" xfId="0" applyFont="1" applyBorder="1" applyAlignment="1">
      <alignment horizontal="center" vertical="center"/>
    </xf>
    <xf numFmtId="164" fontId="37" fillId="0" borderId="18" xfId="5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19" xfId="5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64" fontId="37" fillId="0" borderId="21" xfId="5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37" fillId="0" borderId="17" xfId="50" applyNumberFormat="1" applyFont="1" applyBorder="1" applyAlignment="1">
      <alignment horizontal="center" vertical="center"/>
    </xf>
    <xf numFmtId="164" fontId="37" fillId="0" borderId="0" xfId="50" applyNumberFormat="1" applyFont="1" applyBorder="1" applyAlignment="1">
      <alignment horizontal="center" vertical="center"/>
    </xf>
    <xf numFmtId="164" fontId="37" fillId="0" borderId="20" xfId="5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ill>
        <patternFill>
          <bgColor rgb="FF92D050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66"/>
  <sheetViews>
    <sheetView showGridLines="0" showRowColHeaders="0" tabSelected="1" zoomScale="177" zoomScaleNormal="177" zoomScalePageLayoutView="0" workbookViewId="0" topLeftCell="A3">
      <pane xSplit="4" topLeftCell="E1" activePane="topRight" state="frozen"/>
      <selection pane="topLeft" activeCell="A3" sqref="A3"/>
      <selection pane="topRight" activeCell="B3" sqref="B3:C3"/>
    </sheetView>
  </sheetViews>
  <sheetFormatPr defaultColWidth="11.421875" defaultRowHeight="15"/>
  <cols>
    <col min="2" max="3" width="11.421875" style="1" customWidth="1"/>
    <col min="5" max="6" width="8.7109375" style="1" customWidth="1"/>
    <col min="7" max="7" width="9.28125" style="8" customWidth="1"/>
    <col min="8" max="9" width="8.7109375" style="1" customWidth="1"/>
    <col min="10" max="10" width="8.7109375" style="8" customWidth="1"/>
    <col min="11" max="12" width="8.7109375" style="1" customWidth="1"/>
    <col min="13" max="13" width="8.7109375" style="8" customWidth="1"/>
    <col min="14" max="15" width="8.7109375" style="1" customWidth="1"/>
    <col min="16" max="16" width="8.7109375" style="8" customWidth="1"/>
    <col min="17" max="18" width="8.7109375" style="1" customWidth="1"/>
    <col min="19" max="19" width="8.7109375" style="8" customWidth="1"/>
    <col min="20" max="20" width="8.7109375" style="29" customWidth="1"/>
    <col min="21" max="21" width="8.7109375" style="1" customWidth="1"/>
    <col min="22" max="22" width="8.7109375" style="8" customWidth="1"/>
    <col min="23" max="23" width="8.7109375" style="29" customWidth="1"/>
    <col min="24" max="24" width="8.7109375" style="1" customWidth="1"/>
    <col min="25" max="25" width="8.7109375" style="8" customWidth="1"/>
    <col min="26" max="26" width="8.7109375" style="29" customWidth="1"/>
    <col min="27" max="27" width="8.7109375" style="1" customWidth="1"/>
    <col min="28" max="28" width="8.7109375" style="8" customWidth="1"/>
    <col min="29" max="29" width="8.7109375" style="29" customWidth="1"/>
    <col min="30" max="30" width="8.7109375" style="1" customWidth="1"/>
    <col min="31" max="31" width="9.28125" style="8" customWidth="1"/>
  </cols>
  <sheetData>
    <row r="3" spans="2:31" ht="15">
      <c r="B3" s="41" t="s">
        <v>3</v>
      </c>
      <c r="C3" s="41"/>
      <c r="E3" s="38" t="s">
        <v>14</v>
      </c>
      <c r="F3" s="39"/>
      <c r="G3" s="40"/>
      <c r="H3" s="38" t="s">
        <v>15</v>
      </c>
      <c r="I3" s="39"/>
      <c r="J3" s="40"/>
      <c r="K3" s="38" t="s">
        <v>16</v>
      </c>
      <c r="L3" s="39"/>
      <c r="M3" s="40"/>
      <c r="N3" s="38" t="s">
        <v>20</v>
      </c>
      <c r="O3" s="39"/>
      <c r="P3" s="40"/>
      <c r="Q3" s="38" t="s">
        <v>21</v>
      </c>
      <c r="R3" s="39"/>
      <c r="S3" s="40"/>
      <c r="T3" s="38" t="s">
        <v>22</v>
      </c>
      <c r="U3" s="39"/>
      <c r="V3" s="40"/>
      <c r="W3" s="38" t="s">
        <v>19</v>
      </c>
      <c r="X3" s="39"/>
      <c r="Y3" s="40"/>
      <c r="Z3" s="38" t="s">
        <v>18</v>
      </c>
      <c r="AA3" s="39"/>
      <c r="AB3" s="40"/>
      <c r="AC3" s="38" t="s">
        <v>17</v>
      </c>
      <c r="AD3" s="39"/>
      <c r="AE3" s="40"/>
    </row>
    <row r="4" spans="2:31" ht="15">
      <c r="B4" s="2" t="s">
        <v>0</v>
      </c>
      <c r="C4" s="2" t="s">
        <v>1</v>
      </c>
      <c r="E4" s="42" t="s">
        <v>2</v>
      </c>
      <c r="F4" s="37" t="s">
        <v>25</v>
      </c>
      <c r="G4" s="9" t="s">
        <v>26</v>
      </c>
      <c r="H4" s="2" t="s">
        <v>13</v>
      </c>
      <c r="I4" s="4" t="s">
        <v>25</v>
      </c>
      <c r="J4" s="9" t="s">
        <v>26</v>
      </c>
      <c r="K4" s="2" t="s">
        <v>12</v>
      </c>
      <c r="L4" s="4" t="s">
        <v>25</v>
      </c>
      <c r="M4" s="9" t="s">
        <v>26</v>
      </c>
      <c r="N4" s="2" t="s">
        <v>11</v>
      </c>
      <c r="O4" s="4" t="s">
        <v>25</v>
      </c>
      <c r="P4" s="9" t="s">
        <v>26</v>
      </c>
      <c r="Q4" s="3" t="s">
        <v>10</v>
      </c>
      <c r="R4" s="4" t="s">
        <v>25</v>
      </c>
      <c r="S4" s="9" t="s">
        <v>26</v>
      </c>
      <c r="T4" s="25" t="s">
        <v>9</v>
      </c>
      <c r="U4" s="4" t="s">
        <v>25</v>
      </c>
      <c r="V4" s="9" t="s">
        <v>26</v>
      </c>
      <c r="W4" s="25" t="s">
        <v>8</v>
      </c>
      <c r="X4" s="4" t="s">
        <v>25</v>
      </c>
      <c r="Y4" s="9" t="s">
        <v>26</v>
      </c>
      <c r="Z4" s="31" t="s">
        <v>7</v>
      </c>
      <c r="AA4" s="4" t="s">
        <v>25</v>
      </c>
      <c r="AB4" s="9" t="s">
        <v>26</v>
      </c>
      <c r="AC4" s="25" t="s">
        <v>6</v>
      </c>
      <c r="AD4" s="4" t="s">
        <v>25</v>
      </c>
      <c r="AE4" s="9" t="s">
        <v>26</v>
      </c>
    </row>
    <row r="5" spans="2:31" ht="15">
      <c r="B5" s="2">
        <v>0</v>
      </c>
      <c r="C5" s="2">
        <v>1010</v>
      </c>
      <c r="E5" s="5">
        <f>-100*x+1000</f>
        <v>1000</v>
      </c>
      <c r="F5" s="15">
        <f aca="true" t="shared" si="0" ref="F5:F22">f_1-p</f>
        <v>-10</v>
      </c>
      <c r="G5" s="16">
        <f aca="true" t="shared" si="1" ref="G5:G22">(f_1-p)/p</f>
        <v>-0.009900990099009901</v>
      </c>
      <c r="H5" s="5">
        <f aca="true" t="shared" si="2" ref="H5:H22">-50*x+760</f>
        <v>760</v>
      </c>
      <c r="I5" s="15">
        <f aca="true" t="shared" si="3" ref="I5:I22">f_2-p</f>
        <v>-250</v>
      </c>
      <c r="J5" s="16">
        <f aca="true" t="shared" si="4" ref="J5:J22">(f_2-p)/p</f>
        <v>-0.24752475247524752</v>
      </c>
      <c r="K5" s="5">
        <f aca="true" t="shared" si="5" ref="K5:K22">-3*x+110</f>
        <v>110</v>
      </c>
      <c r="L5" s="15">
        <f aca="true" t="shared" si="6" ref="L5:L22">f_3-p</f>
        <v>-900</v>
      </c>
      <c r="M5" s="16">
        <f aca="true" t="shared" si="7" ref="M5:M22">(f_3-p)/p</f>
        <v>-0.8910891089108911</v>
      </c>
      <c r="N5" s="5">
        <f aca="true" t="shared" si="8" ref="N5:N22">x^2-50*x+652</f>
        <v>652</v>
      </c>
      <c r="O5" s="15">
        <f aca="true" t="shared" si="9" ref="O5:O22">g_1-p</f>
        <v>-358</v>
      </c>
      <c r="P5" s="22">
        <f aca="true" t="shared" si="10" ref="P5:P22">(g_1-p)/p</f>
        <v>-0.35445544554455444</v>
      </c>
      <c r="Q5" s="6">
        <f aca="true" t="shared" si="11" ref="Q5:Q22">4.15*x^2-116.2*x+993</f>
        <v>993</v>
      </c>
      <c r="R5" s="15">
        <f aca="true" t="shared" si="12" ref="R5:R22">g_2-p</f>
        <v>-17</v>
      </c>
      <c r="S5" s="16">
        <f aca="true" t="shared" si="13" ref="S5:S22">(g_2-p)/p</f>
        <v>-0.016831683168316833</v>
      </c>
      <c r="T5" s="26">
        <f aca="true" t="shared" si="14" ref="T5:T22">0.3*x^2-20.9*x+366.5</f>
        <v>366.5</v>
      </c>
      <c r="U5" s="15">
        <f aca="true" t="shared" si="15" ref="U5:U22">g_3-p</f>
        <v>-643.5</v>
      </c>
      <c r="V5" s="16">
        <f aca="true" t="shared" si="16" ref="V5:V22">(g_3-p)/p</f>
        <v>-0.6371287128712871</v>
      </c>
      <c r="W5" s="26">
        <f aca="true" t="shared" si="17" ref="W5:W22">1000*(16.96-x)/(16.96+x)</f>
        <v>1000</v>
      </c>
      <c r="X5" s="15">
        <f aca="true" t="shared" si="18" ref="X5:X22">h-p</f>
        <v>-10</v>
      </c>
      <c r="Y5" s="22">
        <f aca="true" t="shared" si="19" ref="Y5:Y22">(h-p)/p</f>
        <v>-0.009900990099009901</v>
      </c>
      <c r="Z5" s="26">
        <f aca="true" t="shared" si="20" ref="Z5:Z22">1050*EXP(-0.1475*x)</f>
        <v>1050</v>
      </c>
      <c r="AA5" s="15">
        <f aca="true" t="shared" si="21" ref="AA5:AA22">t-p</f>
        <v>40</v>
      </c>
      <c r="AB5" s="16">
        <f aca="true" t="shared" si="22" ref="AB5:AB22">(t-p)/p</f>
        <v>0.039603960396039604</v>
      </c>
      <c r="AC5" s="35">
        <f>1010*((288-6.5*x)/288)^5.255</f>
        <v>1010</v>
      </c>
      <c r="AD5" s="15">
        <f aca="true" t="shared" si="23" ref="AD5:AD22">u-p</f>
        <v>0</v>
      </c>
      <c r="AE5" s="16">
        <f aca="true" t="shared" si="24" ref="AE5:AE22">(u-p)/p</f>
        <v>0</v>
      </c>
    </row>
    <row r="6" spans="2:31" ht="15">
      <c r="B6" s="2">
        <v>1</v>
      </c>
      <c r="C6" s="2">
        <v>896</v>
      </c>
      <c r="E6" s="6">
        <f>-100*x+1000</f>
        <v>900</v>
      </c>
      <c r="F6" s="17">
        <f t="shared" si="0"/>
        <v>4</v>
      </c>
      <c r="G6" s="18">
        <f t="shared" si="1"/>
        <v>0.004464285714285714</v>
      </c>
      <c r="H6" s="6">
        <f t="shared" si="2"/>
        <v>710</v>
      </c>
      <c r="I6" s="17">
        <f t="shared" si="3"/>
        <v>-186</v>
      </c>
      <c r="J6" s="18">
        <f t="shared" si="4"/>
        <v>-0.20758928571428573</v>
      </c>
      <c r="K6" s="6">
        <f t="shared" si="5"/>
        <v>107</v>
      </c>
      <c r="L6" s="17">
        <f t="shared" si="6"/>
        <v>-789</v>
      </c>
      <c r="M6" s="18">
        <f t="shared" si="7"/>
        <v>-0.8805803571428571</v>
      </c>
      <c r="N6" s="6">
        <f t="shared" si="8"/>
        <v>603</v>
      </c>
      <c r="O6" s="17">
        <f t="shared" si="9"/>
        <v>-293</v>
      </c>
      <c r="P6" s="23">
        <f t="shared" si="10"/>
        <v>-0.32700892857142855</v>
      </c>
      <c r="Q6" s="6">
        <f t="shared" si="11"/>
        <v>880.95</v>
      </c>
      <c r="R6" s="17">
        <f t="shared" si="12"/>
        <v>-15.049999999999955</v>
      </c>
      <c r="S6" s="18">
        <f t="shared" si="13"/>
        <v>-0.01679687499999995</v>
      </c>
      <c r="T6" s="27">
        <f t="shared" si="14"/>
        <v>345.9</v>
      </c>
      <c r="U6" s="17">
        <f t="shared" si="15"/>
        <v>-550.1</v>
      </c>
      <c r="V6" s="18">
        <f t="shared" si="16"/>
        <v>-0.6139508928571429</v>
      </c>
      <c r="W6" s="27">
        <f t="shared" si="17"/>
        <v>888.641425389755</v>
      </c>
      <c r="X6" s="17">
        <f t="shared" si="18"/>
        <v>-7.358574610245</v>
      </c>
      <c r="Y6" s="23">
        <f t="shared" si="19"/>
        <v>-0.00821269487750558</v>
      </c>
      <c r="Z6" s="27">
        <f t="shared" si="20"/>
        <v>906.0055602374442</v>
      </c>
      <c r="AA6" s="17">
        <f t="shared" si="21"/>
        <v>10.005560237444229</v>
      </c>
      <c r="AB6" s="18">
        <f t="shared" si="22"/>
        <v>0.011166919907861863</v>
      </c>
      <c r="AC6" s="34">
        <f aca="true" t="shared" si="25" ref="AC6:AC22">1010*((288-6.5*x)/288)^5.255</f>
        <v>895.824298885982</v>
      </c>
      <c r="AD6" s="17">
        <f t="shared" si="23"/>
        <v>-0.17570111401801114</v>
      </c>
      <c r="AE6" s="18">
        <f t="shared" si="24"/>
        <v>-0.00019609499332367314</v>
      </c>
    </row>
    <row r="7" spans="2:31" ht="15">
      <c r="B7" s="2">
        <v>2</v>
      </c>
      <c r="C7" s="2">
        <v>792</v>
      </c>
      <c r="E7" s="6">
        <f>-100*x+1000</f>
        <v>800</v>
      </c>
      <c r="F7" s="17">
        <f t="shared" si="0"/>
        <v>8</v>
      </c>
      <c r="G7" s="18">
        <f t="shared" si="1"/>
        <v>0.010101010101010102</v>
      </c>
      <c r="H7" s="6">
        <f t="shared" si="2"/>
        <v>660</v>
      </c>
      <c r="I7" s="17">
        <f t="shared" si="3"/>
        <v>-132</v>
      </c>
      <c r="J7" s="18">
        <f t="shared" si="4"/>
        <v>-0.16666666666666666</v>
      </c>
      <c r="K7" s="6">
        <f t="shared" si="5"/>
        <v>104</v>
      </c>
      <c r="L7" s="17">
        <f t="shared" si="6"/>
        <v>-688</v>
      </c>
      <c r="M7" s="18">
        <f t="shared" si="7"/>
        <v>-0.8686868686868687</v>
      </c>
      <c r="N7" s="6">
        <f t="shared" si="8"/>
        <v>556</v>
      </c>
      <c r="O7" s="17">
        <f t="shared" si="9"/>
        <v>-236</v>
      </c>
      <c r="P7" s="23">
        <f t="shared" si="10"/>
        <v>-0.29797979797979796</v>
      </c>
      <c r="Q7" s="6">
        <f t="shared" si="11"/>
        <v>777.2</v>
      </c>
      <c r="R7" s="17">
        <f t="shared" si="12"/>
        <v>-14.799999999999955</v>
      </c>
      <c r="S7" s="18">
        <f t="shared" si="13"/>
        <v>-0.01868686868686863</v>
      </c>
      <c r="T7" s="27">
        <f t="shared" si="14"/>
        <v>325.9</v>
      </c>
      <c r="U7" s="17">
        <f t="shared" si="15"/>
        <v>-466.1</v>
      </c>
      <c r="V7" s="18">
        <f t="shared" si="16"/>
        <v>-0.588510101010101</v>
      </c>
      <c r="W7" s="27">
        <f t="shared" si="17"/>
        <v>789.0295358649788</v>
      </c>
      <c r="X7" s="17">
        <f t="shared" si="18"/>
        <v>-2.9704641350211887</v>
      </c>
      <c r="Y7" s="23">
        <f t="shared" si="19"/>
        <v>-0.0037505860290671573</v>
      </c>
      <c r="Z7" s="27">
        <f t="shared" si="20"/>
        <v>781.7581668392049</v>
      </c>
      <c r="AA7" s="17">
        <f t="shared" si="21"/>
        <v>-10.241833160795068</v>
      </c>
      <c r="AB7" s="18">
        <f t="shared" si="22"/>
        <v>-0.012931607526256399</v>
      </c>
      <c r="AC7" s="34">
        <f t="shared" si="25"/>
        <v>792.331927946528</v>
      </c>
      <c r="AD7" s="17">
        <f t="shared" si="23"/>
        <v>0.33192794652802604</v>
      </c>
      <c r="AE7" s="18">
        <f t="shared" si="24"/>
        <v>0.00041910094258589144</v>
      </c>
    </row>
    <row r="8" spans="2:31" ht="15">
      <c r="B8" s="2">
        <v>3</v>
      </c>
      <c r="C8" s="2">
        <v>699</v>
      </c>
      <c r="E8" s="6">
        <f>-100*x+1000</f>
        <v>700</v>
      </c>
      <c r="F8" s="17">
        <f t="shared" si="0"/>
        <v>1</v>
      </c>
      <c r="G8" s="18">
        <f t="shared" si="1"/>
        <v>0.001430615164520744</v>
      </c>
      <c r="H8" s="6">
        <f t="shared" si="2"/>
        <v>610</v>
      </c>
      <c r="I8" s="17">
        <f t="shared" si="3"/>
        <v>-89</v>
      </c>
      <c r="J8" s="18">
        <f t="shared" si="4"/>
        <v>-0.12732474964234622</v>
      </c>
      <c r="K8" s="6">
        <f t="shared" si="5"/>
        <v>101</v>
      </c>
      <c r="L8" s="17">
        <f t="shared" si="6"/>
        <v>-598</v>
      </c>
      <c r="M8" s="18">
        <f t="shared" si="7"/>
        <v>-0.8555078683834049</v>
      </c>
      <c r="N8" s="6">
        <f t="shared" si="8"/>
        <v>511</v>
      </c>
      <c r="O8" s="17">
        <f t="shared" si="9"/>
        <v>-188</v>
      </c>
      <c r="P8" s="23">
        <f t="shared" si="10"/>
        <v>-0.26895565092989987</v>
      </c>
      <c r="Q8" s="6">
        <f t="shared" si="11"/>
        <v>681.75</v>
      </c>
      <c r="R8" s="17">
        <f t="shared" si="12"/>
        <v>-17.25</v>
      </c>
      <c r="S8" s="18">
        <f t="shared" si="13"/>
        <v>-0.02467811158798283</v>
      </c>
      <c r="T8" s="27">
        <f t="shared" si="14"/>
        <v>306.5</v>
      </c>
      <c r="U8" s="17">
        <f t="shared" si="15"/>
        <v>-392.5</v>
      </c>
      <c r="V8" s="18">
        <f t="shared" si="16"/>
        <v>-0.5615164520743919</v>
      </c>
      <c r="W8" s="27">
        <f t="shared" si="17"/>
        <v>699.3987975951903</v>
      </c>
      <c r="X8" s="17">
        <f t="shared" si="18"/>
        <v>0.39879759519033087</v>
      </c>
      <c r="Y8" s="23">
        <f t="shared" si="19"/>
        <v>0.0005705258872536922</v>
      </c>
      <c r="Z8" s="27">
        <f t="shared" si="20"/>
        <v>674.549758016525</v>
      </c>
      <c r="AA8" s="17">
        <f t="shared" si="21"/>
        <v>-24.450241983475053</v>
      </c>
      <c r="AB8" s="18">
        <f t="shared" si="22"/>
        <v>-0.03497888695776116</v>
      </c>
      <c r="AC8" s="34">
        <f t="shared" si="25"/>
        <v>698.7407870791396</v>
      </c>
      <c r="AD8" s="17">
        <f t="shared" si="23"/>
        <v>-0.25921292086036374</v>
      </c>
      <c r="AE8" s="18">
        <f t="shared" si="24"/>
        <v>-0.00037083393542255186</v>
      </c>
    </row>
    <row r="9" spans="2:31" ht="15">
      <c r="B9" s="2">
        <v>4</v>
      </c>
      <c r="C9" s="2">
        <v>614</v>
      </c>
      <c r="E9" s="6">
        <f>-100*x+1000</f>
        <v>600</v>
      </c>
      <c r="F9" s="17">
        <f t="shared" si="0"/>
        <v>-14</v>
      </c>
      <c r="G9" s="18">
        <f t="shared" si="1"/>
        <v>-0.02280130293159609</v>
      </c>
      <c r="H9" s="6">
        <f t="shared" si="2"/>
        <v>560</v>
      </c>
      <c r="I9" s="17">
        <f t="shared" si="3"/>
        <v>-54</v>
      </c>
      <c r="J9" s="18">
        <f t="shared" si="4"/>
        <v>-0.08794788273615635</v>
      </c>
      <c r="K9" s="6">
        <f t="shared" si="5"/>
        <v>98</v>
      </c>
      <c r="L9" s="17">
        <f t="shared" si="6"/>
        <v>-516</v>
      </c>
      <c r="M9" s="18">
        <f t="shared" si="7"/>
        <v>-0.8403908794788274</v>
      </c>
      <c r="N9" s="6">
        <f t="shared" si="8"/>
        <v>468</v>
      </c>
      <c r="O9" s="17">
        <f t="shared" si="9"/>
        <v>-146</v>
      </c>
      <c r="P9" s="23">
        <f t="shared" si="10"/>
        <v>-0.23778501628664495</v>
      </c>
      <c r="Q9" s="6">
        <f t="shared" si="11"/>
        <v>594.6</v>
      </c>
      <c r="R9" s="17">
        <f t="shared" si="12"/>
        <v>-19.399999999999977</v>
      </c>
      <c r="S9" s="18">
        <f t="shared" si="13"/>
        <v>-0.03159609120521169</v>
      </c>
      <c r="T9" s="27">
        <f t="shared" si="14"/>
        <v>287.7</v>
      </c>
      <c r="U9" s="17">
        <f t="shared" si="15"/>
        <v>-326.3</v>
      </c>
      <c r="V9" s="18">
        <f t="shared" si="16"/>
        <v>-0.5314332247557003</v>
      </c>
      <c r="W9" s="27">
        <f t="shared" si="17"/>
        <v>618.3206106870228</v>
      </c>
      <c r="X9" s="17">
        <f t="shared" si="18"/>
        <v>4.32061068702285</v>
      </c>
      <c r="Y9" s="23">
        <f t="shared" si="19"/>
        <v>0.00703682522316425</v>
      </c>
      <c r="Z9" s="27">
        <f t="shared" si="20"/>
        <v>582.0436489712324</v>
      </c>
      <c r="AA9" s="17">
        <f t="shared" si="21"/>
        <v>-31.956351028767585</v>
      </c>
      <c r="AB9" s="18">
        <f t="shared" si="22"/>
        <v>-0.052046174313953725</v>
      </c>
      <c r="AC9" s="34">
        <f t="shared" si="25"/>
        <v>614.3093655759105</v>
      </c>
      <c r="AD9" s="17">
        <f t="shared" si="23"/>
        <v>0.30936557591053315</v>
      </c>
      <c r="AE9" s="18">
        <f t="shared" si="24"/>
        <v>0.0005038527294959823</v>
      </c>
    </row>
    <row r="10" spans="2:31" ht="15">
      <c r="B10" s="2">
        <v>5</v>
      </c>
      <c r="C10" s="2">
        <v>538</v>
      </c>
      <c r="E10" s="6">
        <f>-100*x+1000</f>
        <v>500</v>
      </c>
      <c r="F10" s="17">
        <f t="shared" si="0"/>
        <v>-38</v>
      </c>
      <c r="G10" s="18">
        <f t="shared" si="1"/>
        <v>-0.07063197026022305</v>
      </c>
      <c r="H10" s="6">
        <f t="shared" si="2"/>
        <v>510</v>
      </c>
      <c r="I10" s="17">
        <f t="shared" si="3"/>
        <v>-28</v>
      </c>
      <c r="J10" s="18">
        <f t="shared" si="4"/>
        <v>-0.05204460966542751</v>
      </c>
      <c r="K10" s="6">
        <f t="shared" si="5"/>
        <v>95</v>
      </c>
      <c r="L10" s="17">
        <f t="shared" si="6"/>
        <v>-443</v>
      </c>
      <c r="M10" s="18">
        <f t="shared" si="7"/>
        <v>-0.8234200743494424</v>
      </c>
      <c r="N10" s="6">
        <f t="shared" si="8"/>
        <v>427</v>
      </c>
      <c r="O10" s="17">
        <f t="shared" si="9"/>
        <v>-111</v>
      </c>
      <c r="P10" s="23">
        <f t="shared" si="10"/>
        <v>-0.20631970260223048</v>
      </c>
      <c r="Q10" s="6">
        <f t="shared" si="11"/>
        <v>515.75</v>
      </c>
      <c r="R10" s="17">
        <f t="shared" si="12"/>
        <v>-22.25</v>
      </c>
      <c r="S10" s="18">
        <f t="shared" si="13"/>
        <v>-0.041356877323420076</v>
      </c>
      <c r="T10" s="27">
        <f t="shared" si="14"/>
        <v>269.5</v>
      </c>
      <c r="U10" s="17">
        <f t="shared" si="15"/>
        <v>-268.5</v>
      </c>
      <c r="V10" s="18">
        <f t="shared" si="16"/>
        <v>-0.49907063197026025</v>
      </c>
      <c r="W10" s="27">
        <f t="shared" si="17"/>
        <v>544.6265938069216</v>
      </c>
      <c r="X10" s="17">
        <f t="shared" si="18"/>
        <v>6.626593806921619</v>
      </c>
      <c r="Y10" s="23">
        <f t="shared" si="19"/>
        <v>0.012317088860449106</v>
      </c>
      <c r="Z10" s="27">
        <f t="shared" si="20"/>
        <v>502.22360216078835</v>
      </c>
      <c r="AA10" s="17">
        <f t="shared" si="21"/>
        <v>-35.776397839211654</v>
      </c>
      <c r="AB10" s="18">
        <f t="shared" si="22"/>
        <v>-0.0664988807420291</v>
      </c>
      <c r="AC10" s="34">
        <f t="shared" si="25"/>
        <v>538.3355418020298</v>
      </c>
      <c r="AD10" s="17">
        <f t="shared" si="23"/>
        <v>0.33554180202975203</v>
      </c>
      <c r="AE10" s="18">
        <f t="shared" si="24"/>
        <v>0.0006236836468954498</v>
      </c>
    </row>
    <row r="11" spans="2:31" ht="15">
      <c r="B11" s="2">
        <v>6</v>
      </c>
      <c r="C11" s="2">
        <v>470</v>
      </c>
      <c r="E11" s="6">
        <f>-100*x+1000</f>
        <v>400</v>
      </c>
      <c r="F11" s="17">
        <f t="shared" si="0"/>
        <v>-70</v>
      </c>
      <c r="G11" s="18">
        <f t="shared" si="1"/>
        <v>-0.14893617021276595</v>
      </c>
      <c r="H11" s="6">
        <f t="shared" si="2"/>
        <v>460</v>
      </c>
      <c r="I11" s="17">
        <f t="shared" si="3"/>
        <v>-10</v>
      </c>
      <c r="J11" s="18">
        <f t="shared" si="4"/>
        <v>-0.02127659574468085</v>
      </c>
      <c r="K11" s="6">
        <f t="shared" si="5"/>
        <v>92</v>
      </c>
      <c r="L11" s="17">
        <f t="shared" si="6"/>
        <v>-378</v>
      </c>
      <c r="M11" s="18">
        <f t="shared" si="7"/>
        <v>-0.8042553191489362</v>
      </c>
      <c r="N11" s="6">
        <f t="shared" si="8"/>
        <v>388</v>
      </c>
      <c r="O11" s="17">
        <f t="shared" si="9"/>
        <v>-82</v>
      </c>
      <c r="P11" s="23">
        <f t="shared" si="10"/>
        <v>-0.17446808510638298</v>
      </c>
      <c r="Q11" s="6">
        <f t="shared" si="11"/>
        <v>445.19999999999993</v>
      </c>
      <c r="R11" s="17">
        <f t="shared" si="12"/>
        <v>-24.800000000000068</v>
      </c>
      <c r="S11" s="18">
        <f t="shared" si="13"/>
        <v>-0.052765957446808655</v>
      </c>
      <c r="T11" s="27">
        <f t="shared" si="14"/>
        <v>251.9</v>
      </c>
      <c r="U11" s="17">
        <f t="shared" si="15"/>
        <v>-218.1</v>
      </c>
      <c r="V11" s="18">
        <f t="shared" si="16"/>
        <v>-0.46404255319148935</v>
      </c>
      <c r="W11" s="27">
        <f t="shared" si="17"/>
        <v>477.3519163763066</v>
      </c>
      <c r="X11" s="17">
        <f t="shared" si="18"/>
        <v>7.351916376306576</v>
      </c>
      <c r="Y11" s="23">
        <f t="shared" si="19"/>
        <v>0.015642375268737397</v>
      </c>
      <c r="Z11" s="27">
        <f t="shared" si="20"/>
        <v>433.3498819430021</v>
      </c>
      <c r="AA11" s="17">
        <f t="shared" si="21"/>
        <v>-36.65011805699788</v>
      </c>
      <c r="AB11" s="18">
        <f t="shared" si="22"/>
        <v>-0.0779789745893572</v>
      </c>
      <c r="AC11" s="34">
        <f t="shared" si="25"/>
        <v>470.15539026297256</v>
      </c>
      <c r="AD11" s="17">
        <f t="shared" si="23"/>
        <v>0.15539026297255987</v>
      </c>
      <c r="AE11" s="18">
        <f t="shared" si="24"/>
        <v>0.00033061758079268056</v>
      </c>
    </row>
    <row r="12" spans="2:31" ht="15">
      <c r="B12" s="2">
        <v>7</v>
      </c>
      <c r="C12" s="2">
        <v>409</v>
      </c>
      <c r="E12" s="6">
        <f>-100*x+1000</f>
        <v>300</v>
      </c>
      <c r="F12" s="17">
        <f t="shared" si="0"/>
        <v>-109</v>
      </c>
      <c r="G12" s="18">
        <f t="shared" si="1"/>
        <v>-0.2665036674816626</v>
      </c>
      <c r="H12" s="6">
        <f t="shared" si="2"/>
        <v>410</v>
      </c>
      <c r="I12" s="17">
        <f t="shared" si="3"/>
        <v>1</v>
      </c>
      <c r="J12" s="18">
        <f t="shared" si="4"/>
        <v>0.0024449877750611247</v>
      </c>
      <c r="K12" s="6">
        <f t="shared" si="5"/>
        <v>89</v>
      </c>
      <c r="L12" s="17">
        <f t="shared" si="6"/>
        <v>-320</v>
      </c>
      <c r="M12" s="18">
        <f t="shared" si="7"/>
        <v>-0.78239608801956</v>
      </c>
      <c r="N12" s="6">
        <f t="shared" si="8"/>
        <v>351</v>
      </c>
      <c r="O12" s="17">
        <f t="shared" si="9"/>
        <v>-58</v>
      </c>
      <c r="P12" s="23">
        <f t="shared" si="10"/>
        <v>-0.14180929095354522</v>
      </c>
      <c r="Q12" s="6">
        <f t="shared" si="11"/>
        <v>382.95000000000005</v>
      </c>
      <c r="R12" s="17">
        <f t="shared" si="12"/>
        <v>-26.049999999999955</v>
      </c>
      <c r="S12" s="18">
        <f t="shared" si="13"/>
        <v>-0.06369193154034218</v>
      </c>
      <c r="T12" s="27">
        <f t="shared" si="14"/>
        <v>234.9</v>
      </c>
      <c r="U12" s="17">
        <f t="shared" si="15"/>
        <v>-174.1</v>
      </c>
      <c r="V12" s="18">
        <f t="shared" si="16"/>
        <v>-0.4256723716381418</v>
      </c>
      <c r="W12" s="27">
        <f t="shared" si="17"/>
        <v>415.6928213689482</v>
      </c>
      <c r="X12" s="17">
        <f t="shared" si="18"/>
        <v>6.692821368948216</v>
      </c>
      <c r="Y12" s="23">
        <f t="shared" si="19"/>
        <v>0.01636386642774625</v>
      </c>
      <c r="Z12" s="27">
        <f t="shared" si="20"/>
        <v>373.921335779619</v>
      </c>
      <c r="AA12" s="17">
        <f t="shared" si="21"/>
        <v>-35.07866422038097</v>
      </c>
      <c r="AB12" s="18">
        <f t="shared" si="22"/>
        <v>-0.08576690518430556</v>
      </c>
      <c r="AC12" s="34">
        <f t="shared" si="25"/>
        <v>409.1419961965788</v>
      </c>
      <c r="AD12" s="17">
        <f t="shared" si="23"/>
        <v>0.14199619657881613</v>
      </c>
      <c r="AE12" s="18">
        <f t="shared" si="24"/>
        <v>0.0003471789647403817</v>
      </c>
    </row>
    <row r="13" spans="2:31" ht="15">
      <c r="B13" s="2">
        <v>8</v>
      </c>
      <c r="C13" s="2">
        <v>355</v>
      </c>
      <c r="E13" s="6">
        <f>-100*x+1000</f>
        <v>200</v>
      </c>
      <c r="F13" s="17">
        <f t="shared" si="0"/>
        <v>-155</v>
      </c>
      <c r="G13" s="18">
        <f t="shared" si="1"/>
        <v>-0.43661971830985913</v>
      </c>
      <c r="H13" s="6">
        <f t="shared" si="2"/>
        <v>360</v>
      </c>
      <c r="I13" s="17">
        <f t="shared" si="3"/>
        <v>5</v>
      </c>
      <c r="J13" s="18">
        <f t="shared" si="4"/>
        <v>0.014084507042253521</v>
      </c>
      <c r="K13" s="6">
        <f t="shared" si="5"/>
        <v>86</v>
      </c>
      <c r="L13" s="17">
        <f t="shared" si="6"/>
        <v>-269</v>
      </c>
      <c r="M13" s="18">
        <f t="shared" si="7"/>
        <v>-0.7577464788732394</v>
      </c>
      <c r="N13" s="6">
        <f t="shared" si="8"/>
        <v>316</v>
      </c>
      <c r="O13" s="17">
        <f t="shared" si="9"/>
        <v>-39</v>
      </c>
      <c r="P13" s="23">
        <f t="shared" si="10"/>
        <v>-0.10985915492957747</v>
      </c>
      <c r="Q13" s="6">
        <f t="shared" si="11"/>
        <v>329</v>
      </c>
      <c r="R13" s="17">
        <f t="shared" si="12"/>
        <v>-26</v>
      </c>
      <c r="S13" s="18">
        <f t="shared" si="13"/>
        <v>-0.07323943661971831</v>
      </c>
      <c r="T13" s="27">
        <f t="shared" si="14"/>
        <v>218.5</v>
      </c>
      <c r="U13" s="17">
        <f t="shared" si="15"/>
        <v>-136.5</v>
      </c>
      <c r="V13" s="18">
        <f t="shared" si="16"/>
        <v>-0.3845070422535211</v>
      </c>
      <c r="W13" s="27">
        <f t="shared" si="17"/>
        <v>358.97435897435895</v>
      </c>
      <c r="X13" s="17">
        <f t="shared" si="18"/>
        <v>3.9743589743589496</v>
      </c>
      <c r="Y13" s="23">
        <f t="shared" si="19"/>
        <v>0.011195377392560421</v>
      </c>
      <c r="Z13" s="27">
        <f t="shared" si="20"/>
        <v>322.6426755311878</v>
      </c>
      <c r="AA13" s="17">
        <f t="shared" si="21"/>
        <v>-32.35732446881218</v>
      </c>
      <c r="AB13" s="18">
        <f t="shared" si="22"/>
        <v>-0.09114739286989347</v>
      </c>
      <c r="AC13" s="34">
        <f t="shared" si="25"/>
        <v>354.7042778322652</v>
      </c>
      <c r="AD13" s="17">
        <f t="shared" si="23"/>
        <v>-0.29572216773482296</v>
      </c>
      <c r="AE13" s="18">
        <f t="shared" si="24"/>
        <v>-0.0008330201908023182</v>
      </c>
    </row>
    <row r="14" spans="2:31" ht="15">
      <c r="B14" s="2">
        <v>9</v>
      </c>
      <c r="C14" s="2">
        <v>306</v>
      </c>
      <c r="E14" s="6">
        <f>-100*x+1000</f>
        <v>100</v>
      </c>
      <c r="F14" s="17">
        <f t="shared" si="0"/>
        <v>-206</v>
      </c>
      <c r="G14" s="18">
        <f t="shared" si="1"/>
        <v>-0.673202614379085</v>
      </c>
      <c r="H14" s="6">
        <f t="shared" si="2"/>
        <v>310</v>
      </c>
      <c r="I14" s="17">
        <f t="shared" si="3"/>
        <v>4</v>
      </c>
      <c r="J14" s="18">
        <f t="shared" si="4"/>
        <v>0.013071895424836602</v>
      </c>
      <c r="K14" s="6">
        <f t="shared" si="5"/>
        <v>83</v>
      </c>
      <c r="L14" s="17">
        <f t="shared" si="6"/>
        <v>-223</v>
      </c>
      <c r="M14" s="18">
        <f t="shared" si="7"/>
        <v>-0.7287581699346405</v>
      </c>
      <c r="N14" s="6">
        <f t="shared" si="8"/>
        <v>283</v>
      </c>
      <c r="O14" s="17">
        <f t="shared" si="9"/>
        <v>-23</v>
      </c>
      <c r="P14" s="23">
        <f t="shared" si="10"/>
        <v>-0.07516339869281045</v>
      </c>
      <c r="Q14" s="6">
        <f t="shared" si="11"/>
        <v>283.35000000000014</v>
      </c>
      <c r="R14" s="17">
        <f t="shared" si="12"/>
        <v>-22.649999999999864</v>
      </c>
      <c r="S14" s="18">
        <f t="shared" si="13"/>
        <v>-0.07401960784313681</v>
      </c>
      <c r="T14" s="27">
        <f t="shared" si="14"/>
        <v>202.70000000000002</v>
      </c>
      <c r="U14" s="17">
        <f t="shared" si="15"/>
        <v>-103.29999999999998</v>
      </c>
      <c r="V14" s="18">
        <f t="shared" si="16"/>
        <v>-0.3375816993464052</v>
      </c>
      <c r="W14" s="27">
        <f t="shared" si="17"/>
        <v>306.6255778120185</v>
      </c>
      <c r="X14" s="17">
        <f t="shared" si="18"/>
        <v>0.6255778120184914</v>
      </c>
      <c r="Y14" s="23">
        <f t="shared" si="19"/>
        <v>0.002044371934700952</v>
      </c>
      <c r="Z14" s="27">
        <f t="shared" si="20"/>
        <v>278.3962457153731</v>
      </c>
      <c r="AA14" s="17">
        <f t="shared" si="21"/>
        <v>-27.603754284626916</v>
      </c>
      <c r="AB14" s="18">
        <f t="shared" si="22"/>
        <v>-0.09020834733538208</v>
      </c>
      <c r="AC14" s="34">
        <f t="shared" si="25"/>
        <v>306.28581646607057</v>
      </c>
      <c r="AD14" s="17">
        <f t="shared" si="23"/>
        <v>0.2858164660705711</v>
      </c>
      <c r="AE14" s="18">
        <f t="shared" si="24"/>
        <v>0.000934040738792716</v>
      </c>
    </row>
    <row r="15" spans="2:31" ht="15">
      <c r="B15" s="2">
        <v>10</v>
      </c>
      <c r="C15" s="2">
        <v>264</v>
      </c>
      <c r="E15" s="6">
        <f>-100*x+1000</f>
        <v>0</v>
      </c>
      <c r="F15" s="17">
        <f t="shared" si="0"/>
        <v>-264</v>
      </c>
      <c r="G15" s="18">
        <f t="shared" si="1"/>
        <v>-1</v>
      </c>
      <c r="H15" s="6">
        <f t="shared" si="2"/>
        <v>260</v>
      </c>
      <c r="I15" s="17">
        <f t="shared" si="3"/>
        <v>-4</v>
      </c>
      <c r="J15" s="18">
        <f t="shared" si="4"/>
        <v>-0.015151515151515152</v>
      </c>
      <c r="K15" s="6">
        <f t="shared" si="5"/>
        <v>80</v>
      </c>
      <c r="L15" s="17">
        <f t="shared" si="6"/>
        <v>-184</v>
      </c>
      <c r="M15" s="18">
        <f t="shared" si="7"/>
        <v>-0.696969696969697</v>
      </c>
      <c r="N15" s="6">
        <f t="shared" si="8"/>
        <v>252</v>
      </c>
      <c r="O15" s="17">
        <f t="shared" si="9"/>
        <v>-12</v>
      </c>
      <c r="P15" s="23">
        <f t="shared" si="10"/>
        <v>-0.045454545454545456</v>
      </c>
      <c r="Q15" s="6">
        <f t="shared" si="11"/>
        <v>246</v>
      </c>
      <c r="R15" s="17">
        <f t="shared" si="12"/>
        <v>-18</v>
      </c>
      <c r="S15" s="18">
        <f t="shared" si="13"/>
        <v>-0.06818181818181818</v>
      </c>
      <c r="T15" s="27">
        <f t="shared" si="14"/>
        <v>187.5</v>
      </c>
      <c r="U15" s="17">
        <f t="shared" si="15"/>
        <v>-76.5</v>
      </c>
      <c r="V15" s="18">
        <f t="shared" si="16"/>
        <v>-0.2897727272727273</v>
      </c>
      <c r="W15" s="27">
        <f t="shared" si="17"/>
        <v>258.16023738872406</v>
      </c>
      <c r="X15" s="17">
        <f t="shared" si="18"/>
        <v>-5.839762611275944</v>
      </c>
      <c r="Y15" s="23">
        <f t="shared" si="19"/>
        <v>-0.02212031292149979</v>
      </c>
      <c r="Z15" s="27">
        <f t="shared" si="20"/>
        <v>240.2176633974836</v>
      </c>
      <c r="AA15" s="17">
        <f t="shared" si="21"/>
        <v>-23.78233660251641</v>
      </c>
      <c r="AB15" s="18">
        <f t="shared" si="22"/>
        <v>-0.09008460834286519</v>
      </c>
      <c r="AC15" s="34">
        <f t="shared" si="25"/>
        <v>263.36369450718433</v>
      </c>
      <c r="AD15" s="17">
        <f t="shared" si="23"/>
        <v>-0.6363054928156657</v>
      </c>
      <c r="AE15" s="18">
        <f t="shared" si="24"/>
        <v>-0.0024102480788472185</v>
      </c>
    </row>
    <row r="16" spans="2:31" ht="15">
      <c r="B16" s="2">
        <v>12</v>
      </c>
      <c r="C16" s="2">
        <v>194</v>
      </c>
      <c r="E16" s="6">
        <f>-100*x+1000</f>
        <v>-200</v>
      </c>
      <c r="F16" s="17">
        <f t="shared" si="0"/>
        <v>-394</v>
      </c>
      <c r="G16" s="18">
        <f t="shared" si="1"/>
        <v>-2.0309278350515463</v>
      </c>
      <c r="H16" s="6">
        <f t="shared" si="2"/>
        <v>160</v>
      </c>
      <c r="I16" s="17">
        <f t="shared" si="3"/>
        <v>-34</v>
      </c>
      <c r="J16" s="18">
        <f t="shared" si="4"/>
        <v>-0.17525773195876287</v>
      </c>
      <c r="K16" s="6">
        <f t="shared" si="5"/>
        <v>74</v>
      </c>
      <c r="L16" s="17">
        <f t="shared" si="6"/>
        <v>-120</v>
      </c>
      <c r="M16" s="18">
        <f t="shared" si="7"/>
        <v>-0.6185567010309279</v>
      </c>
      <c r="N16" s="6">
        <f t="shared" si="8"/>
        <v>196</v>
      </c>
      <c r="O16" s="17">
        <f t="shared" si="9"/>
        <v>2</v>
      </c>
      <c r="P16" s="23">
        <f t="shared" si="10"/>
        <v>0.010309278350515464</v>
      </c>
      <c r="Q16" s="6">
        <f t="shared" si="11"/>
        <v>196.19999999999993</v>
      </c>
      <c r="R16" s="17">
        <f t="shared" si="12"/>
        <v>2.199999999999932</v>
      </c>
      <c r="S16" s="18">
        <f t="shared" si="13"/>
        <v>0.01134020618556666</v>
      </c>
      <c r="T16" s="27">
        <f t="shared" si="14"/>
        <v>158.9</v>
      </c>
      <c r="U16" s="17">
        <f t="shared" si="15"/>
        <v>-35.099999999999994</v>
      </c>
      <c r="V16" s="18">
        <f t="shared" si="16"/>
        <v>-0.18092783505154636</v>
      </c>
      <c r="W16" s="27">
        <f t="shared" si="17"/>
        <v>171.27071823204423</v>
      </c>
      <c r="X16" s="17">
        <f t="shared" si="18"/>
        <v>-22.72928176795577</v>
      </c>
      <c r="Y16" s="23">
        <f t="shared" si="19"/>
        <v>-0.11716124622657613</v>
      </c>
      <c r="Z16" s="27">
        <f t="shared" si="20"/>
        <v>178.8496382666799</v>
      </c>
      <c r="AA16" s="17">
        <f t="shared" si="21"/>
        <v>-15.150361733320096</v>
      </c>
      <c r="AB16" s="18">
        <f t="shared" si="22"/>
        <v>-0.0780946481098974</v>
      </c>
      <c r="AC16" s="34">
        <f t="shared" si="25"/>
        <v>192.0773894062551</v>
      </c>
      <c r="AD16" s="17">
        <f t="shared" si="23"/>
        <v>-1.9226105937449063</v>
      </c>
      <c r="AE16" s="18">
        <f t="shared" si="24"/>
        <v>-0.009910363885283022</v>
      </c>
    </row>
    <row r="17" spans="2:31" ht="15">
      <c r="B17" s="2">
        <v>15</v>
      </c>
      <c r="C17" s="2">
        <v>121</v>
      </c>
      <c r="E17" s="6">
        <f>-100*x+1000</f>
        <v>-500</v>
      </c>
      <c r="F17" s="17">
        <f t="shared" si="0"/>
        <v>-621</v>
      </c>
      <c r="G17" s="18">
        <f t="shared" si="1"/>
        <v>-5.132231404958677</v>
      </c>
      <c r="H17" s="6">
        <f t="shared" si="2"/>
        <v>10</v>
      </c>
      <c r="I17" s="17">
        <f t="shared" si="3"/>
        <v>-111</v>
      </c>
      <c r="J17" s="18">
        <f t="shared" si="4"/>
        <v>-0.9173553719008265</v>
      </c>
      <c r="K17" s="6">
        <f t="shared" si="5"/>
        <v>65</v>
      </c>
      <c r="L17" s="17">
        <f t="shared" si="6"/>
        <v>-56</v>
      </c>
      <c r="M17" s="18">
        <f t="shared" si="7"/>
        <v>-0.4628099173553719</v>
      </c>
      <c r="N17" s="6">
        <f t="shared" si="8"/>
        <v>127</v>
      </c>
      <c r="O17" s="17">
        <f t="shared" si="9"/>
        <v>6</v>
      </c>
      <c r="P17" s="23">
        <f t="shared" si="10"/>
        <v>0.049586776859504134</v>
      </c>
      <c r="Q17" s="6">
        <f t="shared" si="11"/>
        <v>183.7500000000001</v>
      </c>
      <c r="R17" s="17">
        <f t="shared" si="12"/>
        <v>62.750000000000114</v>
      </c>
      <c r="S17" s="18">
        <f t="shared" si="13"/>
        <v>0.518595041322315</v>
      </c>
      <c r="T17" s="27">
        <f t="shared" si="14"/>
        <v>120.5</v>
      </c>
      <c r="U17" s="17">
        <f t="shared" si="15"/>
        <v>-0.5</v>
      </c>
      <c r="V17" s="18">
        <f t="shared" si="16"/>
        <v>-0.004132231404958678</v>
      </c>
      <c r="W17" s="27">
        <f t="shared" si="17"/>
        <v>61.326658322903654</v>
      </c>
      <c r="X17" s="17">
        <f t="shared" si="18"/>
        <v>-59.673341677096346</v>
      </c>
      <c r="Y17" s="23">
        <f t="shared" si="19"/>
        <v>-0.4931681130338541</v>
      </c>
      <c r="Z17" s="27">
        <f t="shared" si="20"/>
        <v>114.89807639441138</v>
      </c>
      <c r="AA17" s="17">
        <f t="shared" si="21"/>
        <v>-6.101923605588624</v>
      </c>
      <c r="AB17" s="18">
        <f t="shared" si="22"/>
        <v>-0.050429120707344</v>
      </c>
      <c r="AC17" s="34">
        <f t="shared" si="25"/>
        <v>115.09646112550651</v>
      </c>
      <c r="AD17" s="17">
        <f t="shared" si="23"/>
        <v>-5.903538874493492</v>
      </c>
      <c r="AE17" s="18">
        <f t="shared" si="24"/>
        <v>-0.04878957747515283</v>
      </c>
    </row>
    <row r="18" spans="2:31" ht="15">
      <c r="B18" s="2">
        <v>20</v>
      </c>
      <c r="C18" s="2">
        <v>55</v>
      </c>
      <c r="E18" s="6">
        <f>-100*x+1000</f>
        <v>-1000</v>
      </c>
      <c r="F18" s="17">
        <f t="shared" si="0"/>
        <v>-1055</v>
      </c>
      <c r="G18" s="18">
        <f t="shared" si="1"/>
        <v>-19.181818181818183</v>
      </c>
      <c r="H18" s="6">
        <f t="shared" si="2"/>
        <v>-240</v>
      </c>
      <c r="I18" s="17">
        <f t="shared" si="3"/>
        <v>-295</v>
      </c>
      <c r="J18" s="18">
        <f t="shared" si="4"/>
        <v>-5.363636363636363</v>
      </c>
      <c r="K18" s="6">
        <f t="shared" si="5"/>
        <v>50</v>
      </c>
      <c r="L18" s="17">
        <f t="shared" si="6"/>
        <v>-5</v>
      </c>
      <c r="M18" s="18">
        <f t="shared" si="7"/>
        <v>-0.09090909090909091</v>
      </c>
      <c r="N18" s="6">
        <f t="shared" si="8"/>
        <v>52</v>
      </c>
      <c r="O18" s="17">
        <f t="shared" si="9"/>
        <v>-3</v>
      </c>
      <c r="P18" s="23">
        <f t="shared" si="10"/>
        <v>-0.05454545454545454</v>
      </c>
      <c r="Q18" s="6">
        <f t="shared" si="11"/>
        <v>329.0000000000002</v>
      </c>
      <c r="R18" s="17">
        <f t="shared" si="12"/>
        <v>274.0000000000002</v>
      </c>
      <c r="S18" s="18">
        <f t="shared" si="13"/>
        <v>4.981818181818186</v>
      </c>
      <c r="T18" s="27">
        <f t="shared" si="14"/>
        <v>68.5</v>
      </c>
      <c r="U18" s="17">
        <f t="shared" si="15"/>
        <v>13.5</v>
      </c>
      <c r="V18" s="18">
        <f t="shared" si="16"/>
        <v>0.24545454545454545</v>
      </c>
      <c r="W18" s="27">
        <f t="shared" si="17"/>
        <v>-82.25108225108222</v>
      </c>
      <c r="X18" s="17">
        <f t="shared" si="18"/>
        <v>-137.2510822510822</v>
      </c>
      <c r="Y18" s="23">
        <f t="shared" si="19"/>
        <v>-2.495474222746949</v>
      </c>
      <c r="Z18" s="27">
        <f t="shared" si="20"/>
        <v>54.95669124585403</v>
      </c>
      <c r="AA18" s="17">
        <f t="shared" si="21"/>
        <v>-0.043308754145968464</v>
      </c>
      <c r="AB18" s="18">
        <f t="shared" si="22"/>
        <v>-0.000787431893563063</v>
      </c>
      <c r="AC18" s="34">
        <f t="shared" si="25"/>
        <v>43.06821203824645</v>
      </c>
      <c r="AD18" s="17">
        <f t="shared" si="23"/>
        <v>-11.93178796175355</v>
      </c>
      <c r="AE18" s="18">
        <f t="shared" si="24"/>
        <v>-0.21694159930461</v>
      </c>
    </row>
    <row r="19" spans="2:31" ht="15">
      <c r="B19" s="2">
        <v>25</v>
      </c>
      <c r="C19" s="2">
        <v>26</v>
      </c>
      <c r="E19" s="6">
        <f>-100*x+1000</f>
        <v>-1500</v>
      </c>
      <c r="F19" s="17">
        <f t="shared" si="0"/>
        <v>-1526</v>
      </c>
      <c r="G19" s="18">
        <f t="shared" si="1"/>
        <v>-58.69230769230769</v>
      </c>
      <c r="H19" s="6">
        <f t="shared" si="2"/>
        <v>-490</v>
      </c>
      <c r="I19" s="17">
        <f t="shared" si="3"/>
        <v>-516</v>
      </c>
      <c r="J19" s="18">
        <f t="shared" si="4"/>
        <v>-19.846153846153847</v>
      </c>
      <c r="K19" s="6">
        <f t="shared" si="5"/>
        <v>35</v>
      </c>
      <c r="L19" s="17">
        <f t="shared" si="6"/>
        <v>9</v>
      </c>
      <c r="M19" s="18">
        <f t="shared" si="7"/>
        <v>0.34615384615384615</v>
      </c>
      <c r="N19" s="6">
        <f t="shared" si="8"/>
        <v>27</v>
      </c>
      <c r="O19" s="17">
        <f t="shared" si="9"/>
        <v>1</v>
      </c>
      <c r="P19" s="23">
        <f t="shared" si="10"/>
        <v>0.038461538461538464</v>
      </c>
      <c r="Q19" s="6">
        <f t="shared" si="11"/>
        <v>681.75</v>
      </c>
      <c r="R19" s="17">
        <f t="shared" si="12"/>
        <v>655.75</v>
      </c>
      <c r="S19" s="18">
        <f t="shared" si="13"/>
        <v>25.221153846153847</v>
      </c>
      <c r="T19" s="27">
        <f t="shared" si="14"/>
        <v>31.5</v>
      </c>
      <c r="U19" s="17">
        <f t="shared" si="15"/>
        <v>5.5</v>
      </c>
      <c r="V19" s="18">
        <f t="shared" si="16"/>
        <v>0.21153846153846154</v>
      </c>
      <c r="W19" s="27">
        <f t="shared" si="17"/>
        <v>-191.6110581506196</v>
      </c>
      <c r="X19" s="17">
        <f t="shared" si="18"/>
        <v>-217.6110581506196</v>
      </c>
      <c r="Y19" s="23">
        <f t="shared" si="19"/>
        <v>-8.369656082716139</v>
      </c>
      <c r="Z19" s="27">
        <f t="shared" si="20"/>
        <v>26.286235657458157</v>
      </c>
      <c r="AA19" s="17">
        <f t="shared" si="21"/>
        <v>0.2862356574581568</v>
      </c>
      <c r="AB19" s="18">
        <f t="shared" si="22"/>
        <v>0.011009063748390648</v>
      </c>
      <c r="AC19" s="34">
        <f t="shared" si="25"/>
        <v>12.840638802732727</v>
      </c>
      <c r="AD19" s="17">
        <f t="shared" si="23"/>
        <v>-13.159361197267273</v>
      </c>
      <c r="AE19" s="18">
        <f t="shared" si="24"/>
        <v>-0.506129276817972</v>
      </c>
    </row>
    <row r="20" spans="2:31" ht="15">
      <c r="B20" s="2">
        <v>30</v>
      </c>
      <c r="C20" s="2">
        <v>12</v>
      </c>
      <c r="E20" s="6">
        <f>-100*x+1000</f>
        <v>-2000</v>
      </c>
      <c r="F20" s="17">
        <f t="shared" si="0"/>
        <v>-2012</v>
      </c>
      <c r="G20" s="18">
        <f t="shared" si="1"/>
        <v>-167.66666666666666</v>
      </c>
      <c r="H20" s="6">
        <f t="shared" si="2"/>
        <v>-740</v>
      </c>
      <c r="I20" s="17">
        <f t="shared" si="3"/>
        <v>-752</v>
      </c>
      <c r="J20" s="18">
        <f t="shared" si="4"/>
        <v>-62.666666666666664</v>
      </c>
      <c r="K20" s="6">
        <f t="shared" si="5"/>
        <v>20</v>
      </c>
      <c r="L20" s="17">
        <f t="shared" si="6"/>
        <v>8</v>
      </c>
      <c r="M20" s="18">
        <f t="shared" si="7"/>
        <v>0.6666666666666666</v>
      </c>
      <c r="N20" s="6">
        <f t="shared" si="8"/>
        <v>52</v>
      </c>
      <c r="O20" s="17">
        <f t="shared" si="9"/>
        <v>40</v>
      </c>
      <c r="P20" s="23">
        <f t="shared" si="10"/>
        <v>3.3333333333333335</v>
      </c>
      <c r="Q20" s="6">
        <f t="shared" si="11"/>
        <v>1242.0000000000005</v>
      </c>
      <c r="R20" s="17">
        <f t="shared" si="12"/>
        <v>1230.0000000000005</v>
      </c>
      <c r="S20" s="18">
        <f t="shared" si="13"/>
        <v>102.50000000000004</v>
      </c>
      <c r="T20" s="27">
        <f t="shared" si="14"/>
        <v>9.5</v>
      </c>
      <c r="U20" s="17">
        <f t="shared" si="15"/>
        <v>-2.5</v>
      </c>
      <c r="V20" s="18">
        <f t="shared" si="16"/>
        <v>-0.20833333333333334</v>
      </c>
      <c r="W20" s="27">
        <f t="shared" si="17"/>
        <v>-277.6831345826235</v>
      </c>
      <c r="X20" s="17">
        <f t="shared" si="18"/>
        <v>-289.6831345826235</v>
      </c>
      <c r="Y20" s="23">
        <f t="shared" si="19"/>
        <v>-24.140261215218626</v>
      </c>
      <c r="Z20" s="27">
        <f t="shared" si="20"/>
        <v>12.572921865843803</v>
      </c>
      <c r="AA20" s="17">
        <f t="shared" si="21"/>
        <v>0.5729218658438029</v>
      </c>
      <c r="AB20" s="18">
        <f t="shared" si="22"/>
        <v>0.047743488820316905</v>
      </c>
      <c r="AC20" s="34">
        <f t="shared" si="25"/>
        <v>2.6582250436479717</v>
      </c>
      <c r="AD20" s="17">
        <f t="shared" si="23"/>
        <v>-9.341774956352028</v>
      </c>
      <c r="AE20" s="18">
        <f t="shared" si="24"/>
        <v>-0.778481246362669</v>
      </c>
    </row>
    <row r="21" spans="2:31" ht="15">
      <c r="B21" s="2">
        <v>35</v>
      </c>
      <c r="C21" s="2">
        <v>6</v>
      </c>
      <c r="E21" s="6">
        <f>-100*x+1000</f>
        <v>-2500</v>
      </c>
      <c r="F21" s="17">
        <f t="shared" si="0"/>
        <v>-2506</v>
      </c>
      <c r="G21" s="18">
        <f t="shared" si="1"/>
        <v>-417.6666666666667</v>
      </c>
      <c r="H21" s="6">
        <f t="shared" si="2"/>
        <v>-990</v>
      </c>
      <c r="I21" s="17">
        <f t="shared" si="3"/>
        <v>-996</v>
      </c>
      <c r="J21" s="18">
        <f t="shared" si="4"/>
        <v>-166</v>
      </c>
      <c r="K21" s="6">
        <f t="shared" si="5"/>
        <v>5</v>
      </c>
      <c r="L21" s="17">
        <f t="shared" si="6"/>
        <v>-1</v>
      </c>
      <c r="M21" s="18">
        <f t="shared" si="7"/>
        <v>-0.16666666666666666</v>
      </c>
      <c r="N21" s="6">
        <f t="shared" si="8"/>
        <v>127</v>
      </c>
      <c r="O21" s="17">
        <f t="shared" si="9"/>
        <v>121</v>
      </c>
      <c r="P21" s="23">
        <f t="shared" si="10"/>
        <v>20.166666666666668</v>
      </c>
      <c r="Q21" s="6">
        <f t="shared" si="11"/>
        <v>2009.75</v>
      </c>
      <c r="R21" s="17">
        <f t="shared" si="12"/>
        <v>2003.75</v>
      </c>
      <c r="S21" s="18">
        <f t="shared" si="13"/>
        <v>333.9583333333333</v>
      </c>
      <c r="T21" s="27">
        <f t="shared" si="14"/>
        <v>2.5</v>
      </c>
      <c r="U21" s="17">
        <f t="shared" si="15"/>
        <v>-3.5</v>
      </c>
      <c r="V21" s="18">
        <f t="shared" si="16"/>
        <v>-0.5833333333333334</v>
      </c>
      <c r="W21" s="27">
        <f t="shared" si="17"/>
        <v>-347.19014626635874</v>
      </c>
      <c r="X21" s="17">
        <f t="shared" si="18"/>
        <v>-353.19014626635874</v>
      </c>
      <c r="Y21" s="23">
        <f t="shared" si="19"/>
        <v>-58.865024377726456</v>
      </c>
      <c r="Z21" s="27">
        <f t="shared" si="20"/>
        <v>6.013731532524014</v>
      </c>
      <c r="AA21" s="17">
        <f t="shared" si="21"/>
        <v>0.013731532524014156</v>
      </c>
      <c r="AB21" s="18">
        <f t="shared" si="22"/>
        <v>0.0022885887540023595</v>
      </c>
      <c r="AC21" s="34">
        <f t="shared" si="25"/>
        <v>0.27754815480800377</v>
      </c>
      <c r="AD21" s="17">
        <f t="shared" si="23"/>
        <v>-5.722451845191996</v>
      </c>
      <c r="AE21" s="18">
        <f t="shared" si="24"/>
        <v>-0.953741974198666</v>
      </c>
    </row>
    <row r="22" spans="2:31" ht="15">
      <c r="B22" s="2">
        <v>40</v>
      </c>
      <c r="C22" s="2">
        <v>3</v>
      </c>
      <c r="E22" s="7">
        <f>-100*x+1000</f>
        <v>-3000</v>
      </c>
      <c r="F22" s="19">
        <f t="shared" si="0"/>
        <v>-3003</v>
      </c>
      <c r="G22" s="20">
        <f t="shared" si="1"/>
        <v>-1001</v>
      </c>
      <c r="H22" s="7">
        <f t="shared" si="2"/>
        <v>-1240</v>
      </c>
      <c r="I22" s="19">
        <f t="shared" si="3"/>
        <v>-1243</v>
      </c>
      <c r="J22" s="20">
        <f t="shared" si="4"/>
        <v>-414.3333333333333</v>
      </c>
      <c r="K22" s="7">
        <f t="shared" si="5"/>
        <v>-10</v>
      </c>
      <c r="L22" s="19">
        <f t="shared" si="6"/>
        <v>-13</v>
      </c>
      <c r="M22" s="20">
        <f t="shared" si="7"/>
        <v>-4.333333333333333</v>
      </c>
      <c r="N22" s="7">
        <f t="shared" si="8"/>
        <v>252</v>
      </c>
      <c r="O22" s="19">
        <f t="shared" si="9"/>
        <v>249</v>
      </c>
      <c r="P22" s="24">
        <f t="shared" si="10"/>
        <v>83</v>
      </c>
      <c r="Q22" s="7">
        <f t="shared" si="11"/>
        <v>2985.000000000001</v>
      </c>
      <c r="R22" s="19">
        <f t="shared" si="12"/>
        <v>2982.000000000001</v>
      </c>
      <c r="S22" s="20">
        <f t="shared" si="13"/>
        <v>994.0000000000003</v>
      </c>
      <c r="T22" s="28">
        <f t="shared" si="14"/>
        <v>10.5</v>
      </c>
      <c r="U22" s="19">
        <f t="shared" si="15"/>
        <v>7.5</v>
      </c>
      <c r="V22" s="20">
        <f t="shared" si="16"/>
        <v>2.5</v>
      </c>
      <c r="W22" s="28">
        <f t="shared" si="17"/>
        <v>-404.4943820224719</v>
      </c>
      <c r="X22" s="19">
        <f t="shared" si="18"/>
        <v>-407.4943820224719</v>
      </c>
      <c r="Y22" s="24">
        <f t="shared" si="19"/>
        <v>-135.83146067415728</v>
      </c>
      <c r="Z22" s="28">
        <f t="shared" si="20"/>
        <v>2.8764170597067893</v>
      </c>
      <c r="AA22" s="19">
        <f t="shared" si="21"/>
        <v>-0.12358294029321071</v>
      </c>
      <c r="AB22" s="20">
        <f t="shared" si="22"/>
        <v>-0.04119431343107024</v>
      </c>
      <c r="AC22" s="36">
        <f t="shared" si="25"/>
        <v>0.004842050396562707</v>
      </c>
      <c r="AD22" s="19">
        <f t="shared" si="23"/>
        <v>-2.9951579496034375</v>
      </c>
      <c r="AE22" s="20">
        <f t="shared" si="24"/>
        <v>-0.9983859832011458</v>
      </c>
    </row>
    <row r="23" ht="15">
      <c r="P23" s="10"/>
    </row>
    <row r="24" spans="2:31" ht="15">
      <c r="B24" s="14" t="s">
        <v>23</v>
      </c>
      <c r="C24" s="2"/>
      <c r="E24" s="11" t="e">
        <f>-100*x+1010</f>
        <v>#VALUE!</v>
      </c>
      <c r="F24" s="12"/>
      <c r="G24" s="13"/>
      <c r="H24" s="11" t="e">
        <f>-50*x+760</f>
        <v>#VALUE!</v>
      </c>
      <c r="I24" s="12"/>
      <c r="J24" s="13"/>
      <c r="K24" s="11" t="e">
        <f>-3*x+110</f>
        <v>#VALUE!</v>
      </c>
      <c r="L24" s="12"/>
      <c r="M24" s="13"/>
      <c r="N24" s="11" t="e">
        <f>x^2-50*x+652</f>
        <v>#VALUE!</v>
      </c>
      <c r="O24" s="12"/>
      <c r="P24" s="13"/>
      <c r="Q24" s="21" t="e">
        <f>4.15*x^2-116.2*x+993</f>
        <v>#VALUE!</v>
      </c>
      <c r="R24" s="12"/>
      <c r="S24" s="13"/>
      <c r="T24" s="30" t="e">
        <f>0.3*x^2-20.9*x+366.5</f>
        <v>#VALUE!</v>
      </c>
      <c r="U24" s="12"/>
      <c r="V24" s="13"/>
      <c r="W24" s="30" t="e">
        <f>1000*(16.96-x)/(16.96+x)</f>
        <v>#VALUE!</v>
      </c>
      <c r="X24" s="12"/>
      <c r="Y24" s="13"/>
      <c r="Z24" s="30" t="e">
        <f>1050*EXP(-0.146*x)</f>
        <v>#VALUE!</v>
      </c>
      <c r="AA24" s="12"/>
      <c r="AB24" s="13"/>
      <c r="AC24" s="30" t="e">
        <f>1010*((288-6.5*x)/288)^5.255</f>
        <v>#VALUE!</v>
      </c>
      <c r="AD24" s="12"/>
      <c r="AE24" s="13"/>
    </row>
    <row r="45" ht="15">
      <c r="E45" s="33" t="s">
        <v>24</v>
      </c>
    </row>
    <row r="47" spans="2:31" ht="15">
      <c r="B47" s="41" t="s">
        <v>3</v>
      </c>
      <c r="C47" s="41"/>
      <c r="E47" s="38" t="s">
        <v>14</v>
      </c>
      <c r="F47" s="39"/>
      <c r="G47" s="40"/>
      <c r="H47" s="38" t="s">
        <v>15</v>
      </c>
      <c r="I47" s="39"/>
      <c r="J47" s="40"/>
      <c r="K47" s="38" t="s">
        <v>16</v>
      </c>
      <c r="L47" s="39"/>
      <c r="M47" s="40"/>
      <c r="N47" s="38" t="s">
        <v>20</v>
      </c>
      <c r="O47" s="39"/>
      <c r="P47" s="40"/>
      <c r="Q47" s="38" t="s">
        <v>21</v>
      </c>
      <c r="R47" s="39"/>
      <c r="S47" s="40"/>
      <c r="T47" s="38" t="s">
        <v>22</v>
      </c>
      <c r="U47" s="39"/>
      <c r="V47" s="40"/>
      <c r="W47" s="38" t="s">
        <v>19</v>
      </c>
      <c r="X47" s="39"/>
      <c r="Y47" s="40"/>
      <c r="Z47" s="38" t="s">
        <v>18</v>
      </c>
      <c r="AA47" s="39"/>
      <c r="AB47" s="40"/>
      <c r="AC47" s="38" t="s">
        <v>17</v>
      </c>
      <c r="AD47" s="39"/>
      <c r="AE47" s="40"/>
    </row>
    <row r="48" spans="2:31" ht="15">
      <c r="B48" s="32" t="s">
        <v>0</v>
      </c>
      <c r="C48" s="32" t="s">
        <v>1</v>
      </c>
      <c r="E48" s="42" t="s">
        <v>2</v>
      </c>
      <c r="F48" s="4" t="s">
        <v>4</v>
      </c>
      <c r="G48" s="9" t="s">
        <v>5</v>
      </c>
      <c r="H48" s="32" t="s">
        <v>13</v>
      </c>
      <c r="I48" s="4" t="s">
        <v>4</v>
      </c>
      <c r="J48" s="9" t="s">
        <v>5</v>
      </c>
      <c r="K48" s="32" t="s">
        <v>12</v>
      </c>
      <c r="L48" s="4" t="s">
        <v>4</v>
      </c>
      <c r="M48" s="9" t="s">
        <v>5</v>
      </c>
      <c r="N48" s="32" t="s">
        <v>11</v>
      </c>
      <c r="O48" s="4" t="s">
        <v>4</v>
      </c>
      <c r="P48" s="9" t="s">
        <v>5</v>
      </c>
      <c r="Q48" s="32" t="s">
        <v>10</v>
      </c>
      <c r="R48" s="4" t="s">
        <v>4</v>
      </c>
      <c r="S48" s="9" t="s">
        <v>5</v>
      </c>
      <c r="T48" s="25" t="s">
        <v>9</v>
      </c>
      <c r="U48" s="4" t="s">
        <v>4</v>
      </c>
      <c r="V48" s="9" t="s">
        <v>5</v>
      </c>
      <c r="W48" s="25" t="s">
        <v>8</v>
      </c>
      <c r="X48" s="4" t="s">
        <v>4</v>
      </c>
      <c r="Y48" s="9" t="s">
        <v>5</v>
      </c>
      <c r="Z48" s="25" t="s">
        <v>7</v>
      </c>
      <c r="AA48" s="4" t="s">
        <v>4</v>
      </c>
      <c r="AB48" s="9" t="s">
        <v>5</v>
      </c>
      <c r="AC48" s="25" t="s">
        <v>6</v>
      </c>
      <c r="AD48" s="4" t="s">
        <v>4</v>
      </c>
      <c r="AE48" s="9" t="s">
        <v>5</v>
      </c>
    </row>
    <row r="49" spans="2:31" ht="15">
      <c r="B49" s="32">
        <v>0</v>
      </c>
      <c r="C49" s="32">
        <v>1010</v>
      </c>
      <c r="E49" s="5">
        <f>-100*x+1000</f>
        <v>1000</v>
      </c>
      <c r="F49" s="15">
        <f aca="true" t="shared" si="26" ref="F49:F66">f_1-p</f>
        <v>-10</v>
      </c>
      <c r="G49" s="16">
        <f aca="true" t="shared" si="27" ref="G49:G66">(f_1-p)/p</f>
        <v>-0.009900990099009901</v>
      </c>
      <c r="H49" s="5">
        <f aca="true" t="shared" si="28" ref="H49:H66">-50*x+760</f>
        <v>760</v>
      </c>
      <c r="I49" s="15">
        <f aca="true" t="shared" si="29" ref="I49:I66">f_2-p</f>
        <v>-250</v>
      </c>
      <c r="J49" s="16">
        <f aca="true" t="shared" si="30" ref="J49:J66">(f_2-p)/p</f>
        <v>-0.24752475247524752</v>
      </c>
      <c r="K49" s="5">
        <f aca="true" t="shared" si="31" ref="K49:K66">-3*x+110</f>
        <v>110</v>
      </c>
      <c r="L49" s="15">
        <f aca="true" t="shared" si="32" ref="L49:L66">f_3-p</f>
        <v>-900</v>
      </c>
      <c r="M49" s="16">
        <f aca="true" t="shared" si="33" ref="M49:M66">(f_3-p)/p</f>
        <v>-0.8910891089108911</v>
      </c>
      <c r="N49" s="5">
        <f aca="true" t="shared" si="34" ref="N49:N66">x^2-50*x+652</f>
        <v>652</v>
      </c>
      <c r="O49" s="15">
        <f aca="true" t="shared" si="35" ref="O49:O66">g_1-p</f>
        <v>-358</v>
      </c>
      <c r="P49" s="22">
        <f aca="true" t="shared" si="36" ref="P49:P66">(g_1-p)/p</f>
        <v>-0.35445544554455444</v>
      </c>
      <c r="Q49" s="6">
        <f aca="true" t="shared" si="37" ref="Q49:Q66">4.15*x^2-116.2*x+993</f>
        <v>993</v>
      </c>
      <c r="R49" s="15">
        <f aca="true" t="shared" si="38" ref="R49:R66">g_2-p</f>
        <v>-17</v>
      </c>
      <c r="S49" s="16">
        <f aca="true" t="shared" si="39" ref="S49:S66">(g_2-p)/p</f>
        <v>-0.016831683168316833</v>
      </c>
      <c r="T49" s="26">
        <f aca="true" t="shared" si="40" ref="T49:T66">0.3*x^2-20.9*x+366.5</f>
        <v>366.5</v>
      </c>
      <c r="U49" s="15">
        <f aca="true" t="shared" si="41" ref="U49:U66">g_3-p</f>
        <v>-643.5</v>
      </c>
      <c r="V49" s="16">
        <f aca="true" t="shared" si="42" ref="V49:V66">(g_3-p)/p</f>
        <v>-0.6371287128712871</v>
      </c>
      <c r="W49" s="26">
        <f aca="true" t="shared" si="43" ref="W49:W66">1000*(16.96-x)/(16.96+x)</f>
        <v>1000</v>
      </c>
      <c r="X49" s="15">
        <f aca="true" t="shared" si="44" ref="X49:X66">h-p</f>
        <v>-10</v>
      </c>
      <c r="Y49" s="22">
        <f aca="true" t="shared" si="45" ref="Y49:Y66">(h-p)/p</f>
        <v>-0.009900990099009901</v>
      </c>
      <c r="Z49" s="27">
        <f aca="true" t="shared" si="46" ref="Z49:Z66">1050*EXP(-0.1475*x)</f>
        <v>1050</v>
      </c>
      <c r="AA49" s="15">
        <f aca="true" t="shared" si="47" ref="AA49:AA66">t-p</f>
        <v>40</v>
      </c>
      <c r="AB49" s="16">
        <f aca="true" t="shared" si="48" ref="AB49:AB66">(t-p)/p</f>
        <v>0.039603960396039604</v>
      </c>
      <c r="AC49" s="26">
        <f>1010*((288-6.5*x)/288)^5.255</f>
        <v>1010</v>
      </c>
      <c r="AD49" s="15">
        <f aca="true" t="shared" si="49" ref="AD49:AD66">u-p</f>
        <v>0</v>
      </c>
      <c r="AE49" s="16">
        <f aca="true" t="shared" si="50" ref="AE49:AE66">(u-p)/p</f>
        <v>0</v>
      </c>
    </row>
    <row r="50" spans="2:31" ht="15">
      <c r="B50" s="32">
        <v>1</v>
      </c>
      <c r="C50" s="32">
        <v>896</v>
      </c>
      <c r="E50" s="6">
        <f>-100*x+1000</f>
        <v>900</v>
      </c>
      <c r="F50" s="17">
        <f t="shared" si="26"/>
        <v>4</v>
      </c>
      <c r="G50" s="18">
        <f t="shared" si="27"/>
        <v>0.004464285714285714</v>
      </c>
      <c r="H50" s="6">
        <f t="shared" si="28"/>
        <v>710</v>
      </c>
      <c r="I50" s="17">
        <f t="shared" si="29"/>
        <v>-186</v>
      </c>
      <c r="J50" s="18">
        <f t="shared" si="30"/>
        <v>-0.20758928571428573</v>
      </c>
      <c r="K50" s="6">
        <f t="shared" si="31"/>
        <v>107</v>
      </c>
      <c r="L50" s="17">
        <f t="shared" si="32"/>
        <v>-789</v>
      </c>
      <c r="M50" s="18">
        <f t="shared" si="33"/>
        <v>-0.8805803571428571</v>
      </c>
      <c r="N50" s="6">
        <f t="shared" si="34"/>
        <v>603</v>
      </c>
      <c r="O50" s="17">
        <f t="shared" si="35"/>
        <v>-293</v>
      </c>
      <c r="P50" s="23">
        <f t="shared" si="36"/>
        <v>-0.32700892857142855</v>
      </c>
      <c r="Q50" s="6">
        <f t="shared" si="37"/>
        <v>880.95</v>
      </c>
      <c r="R50" s="17">
        <f t="shared" si="38"/>
        <v>-15.049999999999955</v>
      </c>
      <c r="S50" s="18">
        <f t="shared" si="39"/>
        <v>-0.01679687499999995</v>
      </c>
      <c r="T50" s="27">
        <f t="shared" si="40"/>
        <v>345.9</v>
      </c>
      <c r="U50" s="17">
        <f t="shared" si="41"/>
        <v>-550.1</v>
      </c>
      <c r="V50" s="18">
        <f t="shared" si="42"/>
        <v>-0.6139508928571429</v>
      </c>
      <c r="W50" s="27">
        <f t="shared" si="43"/>
        <v>888.641425389755</v>
      </c>
      <c r="X50" s="17">
        <f t="shared" si="44"/>
        <v>-7.358574610245</v>
      </c>
      <c r="Y50" s="23">
        <f t="shared" si="45"/>
        <v>-0.00821269487750558</v>
      </c>
      <c r="Z50" s="27">
        <f t="shared" si="46"/>
        <v>906.0055602374442</v>
      </c>
      <c r="AA50" s="17">
        <f t="shared" si="47"/>
        <v>10.005560237444229</v>
      </c>
      <c r="AB50" s="18">
        <f t="shared" si="48"/>
        <v>0.011166919907861863</v>
      </c>
      <c r="AC50" s="27">
        <f aca="true" t="shared" si="51" ref="AC50:AC66">1010*((288-6.5*x)/288)^5.255</f>
        <v>895.824298885982</v>
      </c>
      <c r="AD50" s="17">
        <f t="shared" si="49"/>
        <v>-0.17570111401801114</v>
      </c>
      <c r="AE50" s="18">
        <f t="shared" si="50"/>
        <v>-0.00019609499332367314</v>
      </c>
    </row>
    <row r="51" spans="2:31" ht="15">
      <c r="B51" s="32">
        <v>2</v>
      </c>
      <c r="C51" s="32">
        <v>792</v>
      </c>
      <c r="E51" s="6">
        <f>-100*x+1000</f>
        <v>800</v>
      </c>
      <c r="F51" s="17">
        <f t="shared" si="26"/>
        <v>8</v>
      </c>
      <c r="G51" s="18">
        <f t="shared" si="27"/>
        <v>0.010101010101010102</v>
      </c>
      <c r="H51" s="6">
        <f t="shared" si="28"/>
        <v>660</v>
      </c>
      <c r="I51" s="17">
        <f t="shared" si="29"/>
        <v>-132</v>
      </c>
      <c r="J51" s="18">
        <f t="shared" si="30"/>
        <v>-0.16666666666666666</v>
      </c>
      <c r="K51" s="6">
        <f t="shared" si="31"/>
        <v>104</v>
      </c>
      <c r="L51" s="17">
        <f t="shared" si="32"/>
        <v>-688</v>
      </c>
      <c r="M51" s="18">
        <f t="shared" si="33"/>
        <v>-0.8686868686868687</v>
      </c>
      <c r="N51" s="6">
        <f t="shared" si="34"/>
        <v>556</v>
      </c>
      <c r="O51" s="17">
        <f t="shared" si="35"/>
        <v>-236</v>
      </c>
      <c r="P51" s="23">
        <f t="shared" si="36"/>
        <v>-0.29797979797979796</v>
      </c>
      <c r="Q51" s="6">
        <f t="shared" si="37"/>
        <v>777.2</v>
      </c>
      <c r="R51" s="17">
        <f t="shared" si="38"/>
        <v>-14.799999999999955</v>
      </c>
      <c r="S51" s="18">
        <f t="shared" si="39"/>
        <v>-0.01868686868686863</v>
      </c>
      <c r="T51" s="27">
        <f t="shared" si="40"/>
        <v>325.9</v>
      </c>
      <c r="U51" s="17">
        <f t="shared" si="41"/>
        <v>-466.1</v>
      </c>
      <c r="V51" s="18">
        <f t="shared" si="42"/>
        <v>-0.588510101010101</v>
      </c>
      <c r="W51" s="27">
        <f t="shared" si="43"/>
        <v>789.0295358649788</v>
      </c>
      <c r="X51" s="17">
        <f t="shared" si="44"/>
        <v>-2.9704641350211887</v>
      </c>
      <c r="Y51" s="23">
        <f t="shared" si="45"/>
        <v>-0.0037505860290671573</v>
      </c>
      <c r="Z51" s="27">
        <f t="shared" si="46"/>
        <v>781.7581668392049</v>
      </c>
      <c r="AA51" s="17">
        <f t="shared" si="47"/>
        <v>-10.241833160795068</v>
      </c>
      <c r="AB51" s="18">
        <f t="shared" si="48"/>
        <v>-0.012931607526256399</v>
      </c>
      <c r="AC51" s="27">
        <f t="shared" si="51"/>
        <v>792.331927946528</v>
      </c>
      <c r="AD51" s="17">
        <f t="shared" si="49"/>
        <v>0.33192794652802604</v>
      </c>
      <c r="AE51" s="18">
        <f t="shared" si="50"/>
        <v>0.00041910094258589144</v>
      </c>
    </row>
    <row r="52" spans="2:31" ht="15">
      <c r="B52" s="32">
        <v>3</v>
      </c>
      <c r="C52" s="32">
        <v>699</v>
      </c>
      <c r="E52" s="6">
        <f>-100*x+1000</f>
        <v>700</v>
      </c>
      <c r="F52" s="17">
        <f t="shared" si="26"/>
        <v>1</v>
      </c>
      <c r="G52" s="18">
        <f t="shared" si="27"/>
        <v>0.001430615164520744</v>
      </c>
      <c r="H52" s="6">
        <f t="shared" si="28"/>
        <v>610</v>
      </c>
      <c r="I52" s="17">
        <f t="shared" si="29"/>
        <v>-89</v>
      </c>
      <c r="J52" s="18">
        <f t="shared" si="30"/>
        <v>-0.12732474964234622</v>
      </c>
      <c r="K52" s="6">
        <f t="shared" si="31"/>
        <v>101</v>
      </c>
      <c r="L52" s="17">
        <f t="shared" si="32"/>
        <v>-598</v>
      </c>
      <c r="M52" s="18">
        <f t="shared" si="33"/>
        <v>-0.8555078683834049</v>
      </c>
      <c r="N52" s="6">
        <f t="shared" si="34"/>
        <v>511</v>
      </c>
      <c r="O52" s="17">
        <f t="shared" si="35"/>
        <v>-188</v>
      </c>
      <c r="P52" s="23">
        <f t="shared" si="36"/>
        <v>-0.26895565092989987</v>
      </c>
      <c r="Q52" s="6">
        <f t="shared" si="37"/>
        <v>681.75</v>
      </c>
      <c r="R52" s="17">
        <f t="shared" si="38"/>
        <v>-17.25</v>
      </c>
      <c r="S52" s="18">
        <f t="shared" si="39"/>
        <v>-0.02467811158798283</v>
      </c>
      <c r="T52" s="27">
        <f t="shared" si="40"/>
        <v>306.5</v>
      </c>
      <c r="U52" s="17">
        <f t="shared" si="41"/>
        <v>-392.5</v>
      </c>
      <c r="V52" s="18">
        <f t="shared" si="42"/>
        <v>-0.5615164520743919</v>
      </c>
      <c r="W52" s="27">
        <f t="shared" si="43"/>
        <v>699.3987975951903</v>
      </c>
      <c r="X52" s="17">
        <f t="shared" si="44"/>
        <v>0.39879759519033087</v>
      </c>
      <c r="Y52" s="23">
        <f t="shared" si="45"/>
        <v>0.0005705258872536922</v>
      </c>
      <c r="Z52" s="27">
        <f t="shared" si="46"/>
        <v>674.549758016525</v>
      </c>
      <c r="AA52" s="17">
        <f t="shared" si="47"/>
        <v>-24.450241983475053</v>
      </c>
      <c r="AB52" s="18">
        <f t="shared" si="48"/>
        <v>-0.03497888695776116</v>
      </c>
      <c r="AC52" s="27">
        <f t="shared" si="51"/>
        <v>698.7407870791396</v>
      </c>
      <c r="AD52" s="17">
        <f t="shared" si="49"/>
        <v>-0.25921292086036374</v>
      </c>
      <c r="AE52" s="18">
        <f t="shared" si="50"/>
        <v>-0.00037083393542255186</v>
      </c>
    </row>
    <row r="53" spans="2:31" ht="15">
      <c r="B53" s="32">
        <v>4</v>
      </c>
      <c r="C53" s="32">
        <v>614</v>
      </c>
      <c r="E53" s="6">
        <f>-100*x+1000</f>
        <v>600</v>
      </c>
      <c r="F53" s="17">
        <f t="shared" si="26"/>
        <v>-14</v>
      </c>
      <c r="G53" s="18">
        <f t="shared" si="27"/>
        <v>-0.02280130293159609</v>
      </c>
      <c r="H53" s="6">
        <f t="shared" si="28"/>
        <v>560</v>
      </c>
      <c r="I53" s="17">
        <f t="shared" si="29"/>
        <v>-54</v>
      </c>
      <c r="J53" s="18">
        <f t="shared" si="30"/>
        <v>-0.08794788273615635</v>
      </c>
      <c r="K53" s="6">
        <f t="shared" si="31"/>
        <v>98</v>
      </c>
      <c r="L53" s="17">
        <f t="shared" si="32"/>
        <v>-516</v>
      </c>
      <c r="M53" s="18">
        <f t="shared" si="33"/>
        <v>-0.8403908794788274</v>
      </c>
      <c r="N53" s="6">
        <f t="shared" si="34"/>
        <v>468</v>
      </c>
      <c r="O53" s="17">
        <f t="shared" si="35"/>
        <v>-146</v>
      </c>
      <c r="P53" s="23">
        <f t="shared" si="36"/>
        <v>-0.23778501628664495</v>
      </c>
      <c r="Q53" s="6">
        <f t="shared" si="37"/>
        <v>594.6</v>
      </c>
      <c r="R53" s="17">
        <f t="shared" si="38"/>
        <v>-19.399999999999977</v>
      </c>
      <c r="S53" s="18">
        <f t="shared" si="39"/>
        <v>-0.03159609120521169</v>
      </c>
      <c r="T53" s="27">
        <f t="shared" si="40"/>
        <v>287.7</v>
      </c>
      <c r="U53" s="17">
        <f t="shared" si="41"/>
        <v>-326.3</v>
      </c>
      <c r="V53" s="18">
        <f t="shared" si="42"/>
        <v>-0.5314332247557003</v>
      </c>
      <c r="W53" s="27">
        <f t="shared" si="43"/>
        <v>618.3206106870228</v>
      </c>
      <c r="X53" s="17">
        <f t="shared" si="44"/>
        <v>4.32061068702285</v>
      </c>
      <c r="Y53" s="23">
        <f t="shared" si="45"/>
        <v>0.00703682522316425</v>
      </c>
      <c r="Z53" s="27">
        <f t="shared" si="46"/>
        <v>582.0436489712324</v>
      </c>
      <c r="AA53" s="17">
        <f t="shared" si="47"/>
        <v>-31.956351028767585</v>
      </c>
      <c r="AB53" s="18">
        <f t="shared" si="48"/>
        <v>-0.052046174313953725</v>
      </c>
      <c r="AC53" s="27">
        <f t="shared" si="51"/>
        <v>614.3093655759105</v>
      </c>
      <c r="AD53" s="17">
        <f t="shared" si="49"/>
        <v>0.30936557591053315</v>
      </c>
      <c r="AE53" s="18">
        <f t="shared" si="50"/>
        <v>0.0005038527294959823</v>
      </c>
    </row>
    <row r="54" spans="2:31" ht="15">
      <c r="B54" s="32">
        <v>5</v>
      </c>
      <c r="C54" s="32">
        <v>538</v>
      </c>
      <c r="E54" s="6">
        <f>-100*x+1000</f>
        <v>500</v>
      </c>
      <c r="F54" s="17">
        <f t="shared" si="26"/>
        <v>-38</v>
      </c>
      <c r="G54" s="18">
        <f t="shared" si="27"/>
        <v>-0.07063197026022305</v>
      </c>
      <c r="H54" s="6">
        <f t="shared" si="28"/>
        <v>510</v>
      </c>
      <c r="I54" s="17">
        <f t="shared" si="29"/>
        <v>-28</v>
      </c>
      <c r="J54" s="18">
        <f t="shared" si="30"/>
        <v>-0.05204460966542751</v>
      </c>
      <c r="K54" s="6">
        <f t="shared" si="31"/>
        <v>95</v>
      </c>
      <c r="L54" s="17">
        <f t="shared" si="32"/>
        <v>-443</v>
      </c>
      <c r="M54" s="18">
        <f t="shared" si="33"/>
        <v>-0.8234200743494424</v>
      </c>
      <c r="N54" s="6">
        <f t="shared" si="34"/>
        <v>427</v>
      </c>
      <c r="O54" s="17">
        <f t="shared" si="35"/>
        <v>-111</v>
      </c>
      <c r="P54" s="23">
        <f t="shared" si="36"/>
        <v>-0.20631970260223048</v>
      </c>
      <c r="Q54" s="6">
        <f t="shared" si="37"/>
        <v>515.75</v>
      </c>
      <c r="R54" s="17">
        <f t="shared" si="38"/>
        <v>-22.25</v>
      </c>
      <c r="S54" s="18">
        <f t="shared" si="39"/>
        <v>-0.041356877323420076</v>
      </c>
      <c r="T54" s="27">
        <f t="shared" si="40"/>
        <v>269.5</v>
      </c>
      <c r="U54" s="17">
        <f t="shared" si="41"/>
        <v>-268.5</v>
      </c>
      <c r="V54" s="18">
        <f t="shared" si="42"/>
        <v>-0.49907063197026025</v>
      </c>
      <c r="W54" s="27">
        <f t="shared" si="43"/>
        <v>544.6265938069216</v>
      </c>
      <c r="X54" s="17">
        <f t="shared" si="44"/>
        <v>6.626593806921619</v>
      </c>
      <c r="Y54" s="23">
        <f t="shared" si="45"/>
        <v>0.012317088860449106</v>
      </c>
      <c r="Z54" s="27">
        <f t="shared" si="46"/>
        <v>502.22360216078835</v>
      </c>
      <c r="AA54" s="17">
        <f t="shared" si="47"/>
        <v>-35.776397839211654</v>
      </c>
      <c r="AB54" s="18">
        <f t="shared" si="48"/>
        <v>-0.0664988807420291</v>
      </c>
      <c r="AC54" s="27">
        <f t="shared" si="51"/>
        <v>538.3355418020298</v>
      </c>
      <c r="AD54" s="17">
        <f t="shared" si="49"/>
        <v>0.33554180202975203</v>
      </c>
      <c r="AE54" s="18">
        <f t="shared" si="50"/>
        <v>0.0006236836468954498</v>
      </c>
    </row>
    <row r="55" spans="2:31" ht="15">
      <c r="B55" s="32">
        <v>6</v>
      </c>
      <c r="C55" s="32">
        <v>470</v>
      </c>
      <c r="E55" s="6">
        <f>-100*x+1000</f>
        <v>400</v>
      </c>
      <c r="F55" s="17">
        <f t="shared" si="26"/>
        <v>-70</v>
      </c>
      <c r="G55" s="18">
        <f t="shared" si="27"/>
        <v>-0.14893617021276595</v>
      </c>
      <c r="H55" s="6">
        <f t="shared" si="28"/>
        <v>460</v>
      </c>
      <c r="I55" s="17">
        <f t="shared" si="29"/>
        <v>-10</v>
      </c>
      <c r="J55" s="18">
        <f t="shared" si="30"/>
        <v>-0.02127659574468085</v>
      </c>
      <c r="K55" s="6">
        <f t="shared" si="31"/>
        <v>92</v>
      </c>
      <c r="L55" s="17">
        <f t="shared" si="32"/>
        <v>-378</v>
      </c>
      <c r="M55" s="18">
        <f t="shared" si="33"/>
        <v>-0.8042553191489362</v>
      </c>
      <c r="N55" s="6">
        <f t="shared" si="34"/>
        <v>388</v>
      </c>
      <c r="O55" s="17">
        <f t="shared" si="35"/>
        <v>-82</v>
      </c>
      <c r="P55" s="23">
        <f t="shared" si="36"/>
        <v>-0.17446808510638298</v>
      </c>
      <c r="Q55" s="6">
        <f t="shared" si="37"/>
        <v>445.19999999999993</v>
      </c>
      <c r="R55" s="17">
        <f t="shared" si="38"/>
        <v>-24.800000000000068</v>
      </c>
      <c r="S55" s="18">
        <f t="shared" si="39"/>
        <v>-0.052765957446808655</v>
      </c>
      <c r="T55" s="27">
        <f t="shared" si="40"/>
        <v>251.9</v>
      </c>
      <c r="U55" s="17">
        <f t="shared" si="41"/>
        <v>-218.1</v>
      </c>
      <c r="V55" s="18">
        <f t="shared" si="42"/>
        <v>-0.46404255319148935</v>
      </c>
      <c r="W55" s="27">
        <f t="shared" si="43"/>
        <v>477.3519163763066</v>
      </c>
      <c r="X55" s="17">
        <f t="shared" si="44"/>
        <v>7.351916376306576</v>
      </c>
      <c r="Y55" s="23">
        <f t="shared" si="45"/>
        <v>0.015642375268737397</v>
      </c>
      <c r="Z55" s="27">
        <f t="shared" si="46"/>
        <v>433.3498819430021</v>
      </c>
      <c r="AA55" s="17">
        <f t="shared" si="47"/>
        <v>-36.65011805699788</v>
      </c>
      <c r="AB55" s="18">
        <f t="shared" si="48"/>
        <v>-0.0779789745893572</v>
      </c>
      <c r="AC55" s="27">
        <f t="shared" si="51"/>
        <v>470.15539026297256</v>
      </c>
      <c r="AD55" s="17">
        <f t="shared" si="49"/>
        <v>0.15539026297255987</v>
      </c>
      <c r="AE55" s="18">
        <f t="shared" si="50"/>
        <v>0.00033061758079268056</v>
      </c>
    </row>
    <row r="56" spans="2:31" ht="15">
      <c r="B56" s="32">
        <v>7</v>
      </c>
      <c r="C56" s="32">
        <v>409</v>
      </c>
      <c r="E56" s="6">
        <f>-100*x+1000</f>
        <v>300</v>
      </c>
      <c r="F56" s="17">
        <f t="shared" si="26"/>
        <v>-109</v>
      </c>
      <c r="G56" s="18">
        <f t="shared" si="27"/>
        <v>-0.2665036674816626</v>
      </c>
      <c r="H56" s="6">
        <f t="shared" si="28"/>
        <v>410</v>
      </c>
      <c r="I56" s="17">
        <f t="shared" si="29"/>
        <v>1</v>
      </c>
      <c r="J56" s="18">
        <f t="shared" si="30"/>
        <v>0.0024449877750611247</v>
      </c>
      <c r="K56" s="6">
        <f t="shared" si="31"/>
        <v>89</v>
      </c>
      <c r="L56" s="17">
        <f t="shared" si="32"/>
        <v>-320</v>
      </c>
      <c r="M56" s="18">
        <f t="shared" si="33"/>
        <v>-0.78239608801956</v>
      </c>
      <c r="N56" s="6">
        <f t="shared" si="34"/>
        <v>351</v>
      </c>
      <c r="O56" s="17">
        <f t="shared" si="35"/>
        <v>-58</v>
      </c>
      <c r="P56" s="23">
        <f t="shared" si="36"/>
        <v>-0.14180929095354522</v>
      </c>
      <c r="Q56" s="6">
        <f t="shared" si="37"/>
        <v>382.95000000000005</v>
      </c>
      <c r="R56" s="17">
        <f t="shared" si="38"/>
        <v>-26.049999999999955</v>
      </c>
      <c r="S56" s="18">
        <f t="shared" si="39"/>
        <v>-0.06369193154034218</v>
      </c>
      <c r="T56" s="27">
        <f t="shared" si="40"/>
        <v>234.9</v>
      </c>
      <c r="U56" s="17">
        <f t="shared" si="41"/>
        <v>-174.1</v>
      </c>
      <c r="V56" s="18">
        <f t="shared" si="42"/>
        <v>-0.4256723716381418</v>
      </c>
      <c r="W56" s="27">
        <f t="shared" si="43"/>
        <v>415.6928213689482</v>
      </c>
      <c r="X56" s="17">
        <f t="shared" si="44"/>
        <v>6.692821368948216</v>
      </c>
      <c r="Y56" s="23">
        <f t="shared" si="45"/>
        <v>0.01636386642774625</v>
      </c>
      <c r="Z56" s="27">
        <f t="shared" si="46"/>
        <v>373.921335779619</v>
      </c>
      <c r="AA56" s="17">
        <f t="shared" si="47"/>
        <v>-35.07866422038097</v>
      </c>
      <c r="AB56" s="18">
        <f t="shared" si="48"/>
        <v>-0.08576690518430556</v>
      </c>
      <c r="AC56" s="27">
        <f t="shared" si="51"/>
        <v>409.1419961965788</v>
      </c>
      <c r="AD56" s="17">
        <f t="shared" si="49"/>
        <v>0.14199619657881613</v>
      </c>
      <c r="AE56" s="18">
        <f t="shared" si="50"/>
        <v>0.0003471789647403817</v>
      </c>
    </row>
    <row r="57" spans="2:31" ht="15">
      <c r="B57" s="32">
        <v>8</v>
      </c>
      <c r="C57" s="32">
        <v>355</v>
      </c>
      <c r="E57" s="6">
        <f>-100*x+1000</f>
        <v>200</v>
      </c>
      <c r="F57" s="17">
        <f t="shared" si="26"/>
        <v>-155</v>
      </c>
      <c r="G57" s="18">
        <f t="shared" si="27"/>
        <v>-0.43661971830985913</v>
      </c>
      <c r="H57" s="6">
        <f t="shared" si="28"/>
        <v>360</v>
      </c>
      <c r="I57" s="17">
        <f t="shared" si="29"/>
        <v>5</v>
      </c>
      <c r="J57" s="18">
        <f t="shared" si="30"/>
        <v>0.014084507042253521</v>
      </c>
      <c r="K57" s="6">
        <f t="shared" si="31"/>
        <v>86</v>
      </c>
      <c r="L57" s="17">
        <f t="shared" si="32"/>
        <v>-269</v>
      </c>
      <c r="M57" s="18">
        <f t="shared" si="33"/>
        <v>-0.7577464788732394</v>
      </c>
      <c r="N57" s="6">
        <f t="shared" si="34"/>
        <v>316</v>
      </c>
      <c r="O57" s="17">
        <f t="shared" si="35"/>
        <v>-39</v>
      </c>
      <c r="P57" s="23">
        <f t="shared" si="36"/>
        <v>-0.10985915492957747</v>
      </c>
      <c r="Q57" s="6">
        <f t="shared" si="37"/>
        <v>329</v>
      </c>
      <c r="R57" s="17">
        <f t="shared" si="38"/>
        <v>-26</v>
      </c>
      <c r="S57" s="18">
        <f t="shared" si="39"/>
        <v>-0.07323943661971831</v>
      </c>
      <c r="T57" s="27">
        <f t="shared" si="40"/>
        <v>218.5</v>
      </c>
      <c r="U57" s="17">
        <f t="shared" si="41"/>
        <v>-136.5</v>
      </c>
      <c r="V57" s="18">
        <f t="shared" si="42"/>
        <v>-0.3845070422535211</v>
      </c>
      <c r="W57" s="27">
        <f t="shared" si="43"/>
        <v>358.97435897435895</v>
      </c>
      <c r="X57" s="17">
        <f t="shared" si="44"/>
        <v>3.9743589743589496</v>
      </c>
      <c r="Y57" s="23">
        <f t="shared" si="45"/>
        <v>0.011195377392560421</v>
      </c>
      <c r="Z57" s="27">
        <f t="shared" si="46"/>
        <v>322.6426755311878</v>
      </c>
      <c r="AA57" s="17">
        <f t="shared" si="47"/>
        <v>-32.35732446881218</v>
      </c>
      <c r="AB57" s="18">
        <f t="shared" si="48"/>
        <v>-0.09114739286989347</v>
      </c>
      <c r="AC57" s="27">
        <f t="shared" si="51"/>
        <v>354.7042778322652</v>
      </c>
      <c r="AD57" s="17">
        <f t="shared" si="49"/>
        <v>-0.29572216773482296</v>
      </c>
      <c r="AE57" s="18">
        <f t="shared" si="50"/>
        <v>-0.0008330201908023182</v>
      </c>
    </row>
    <row r="58" spans="2:31" ht="15">
      <c r="B58" s="32">
        <v>9</v>
      </c>
      <c r="C58" s="32">
        <v>306</v>
      </c>
      <c r="E58" s="6">
        <f>-100*x+1000</f>
        <v>100</v>
      </c>
      <c r="F58" s="17">
        <f t="shared" si="26"/>
        <v>-206</v>
      </c>
      <c r="G58" s="18">
        <f t="shared" si="27"/>
        <v>-0.673202614379085</v>
      </c>
      <c r="H58" s="6">
        <f t="shared" si="28"/>
        <v>310</v>
      </c>
      <c r="I58" s="17">
        <f t="shared" si="29"/>
        <v>4</v>
      </c>
      <c r="J58" s="18">
        <f t="shared" si="30"/>
        <v>0.013071895424836602</v>
      </c>
      <c r="K58" s="6">
        <f t="shared" si="31"/>
        <v>83</v>
      </c>
      <c r="L58" s="17">
        <f t="shared" si="32"/>
        <v>-223</v>
      </c>
      <c r="M58" s="18">
        <f t="shared" si="33"/>
        <v>-0.7287581699346405</v>
      </c>
      <c r="N58" s="6">
        <f t="shared" si="34"/>
        <v>283</v>
      </c>
      <c r="O58" s="17">
        <f t="shared" si="35"/>
        <v>-23</v>
      </c>
      <c r="P58" s="23">
        <f t="shared" si="36"/>
        <v>-0.07516339869281045</v>
      </c>
      <c r="Q58" s="6">
        <f t="shared" si="37"/>
        <v>283.35000000000014</v>
      </c>
      <c r="R58" s="17">
        <f t="shared" si="38"/>
        <v>-22.649999999999864</v>
      </c>
      <c r="S58" s="18">
        <f t="shared" si="39"/>
        <v>-0.07401960784313681</v>
      </c>
      <c r="T58" s="27">
        <f t="shared" si="40"/>
        <v>202.70000000000002</v>
      </c>
      <c r="U58" s="17">
        <f t="shared" si="41"/>
        <v>-103.29999999999998</v>
      </c>
      <c r="V58" s="18">
        <f t="shared" si="42"/>
        <v>-0.3375816993464052</v>
      </c>
      <c r="W58" s="27">
        <f t="shared" si="43"/>
        <v>306.6255778120185</v>
      </c>
      <c r="X58" s="17">
        <f t="shared" si="44"/>
        <v>0.6255778120184914</v>
      </c>
      <c r="Y58" s="23">
        <f t="shared" si="45"/>
        <v>0.002044371934700952</v>
      </c>
      <c r="Z58" s="27">
        <f t="shared" si="46"/>
        <v>278.3962457153731</v>
      </c>
      <c r="AA58" s="17">
        <f t="shared" si="47"/>
        <v>-27.603754284626916</v>
      </c>
      <c r="AB58" s="18">
        <f t="shared" si="48"/>
        <v>-0.09020834733538208</v>
      </c>
      <c r="AC58" s="27">
        <f t="shared" si="51"/>
        <v>306.28581646607057</v>
      </c>
      <c r="AD58" s="17">
        <f t="shared" si="49"/>
        <v>0.2858164660705711</v>
      </c>
      <c r="AE58" s="18">
        <f t="shared" si="50"/>
        <v>0.000934040738792716</v>
      </c>
    </row>
    <row r="59" spans="2:31" ht="15">
      <c r="B59" s="32">
        <v>10</v>
      </c>
      <c r="C59" s="32">
        <v>264</v>
      </c>
      <c r="E59" s="6">
        <f>-100*x+1000</f>
        <v>0</v>
      </c>
      <c r="F59" s="17">
        <f t="shared" si="26"/>
        <v>-264</v>
      </c>
      <c r="G59" s="18">
        <f t="shared" si="27"/>
        <v>-1</v>
      </c>
      <c r="H59" s="6">
        <f t="shared" si="28"/>
        <v>260</v>
      </c>
      <c r="I59" s="17">
        <f t="shared" si="29"/>
        <v>-4</v>
      </c>
      <c r="J59" s="18">
        <f t="shared" si="30"/>
        <v>-0.015151515151515152</v>
      </c>
      <c r="K59" s="6">
        <f t="shared" si="31"/>
        <v>80</v>
      </c>
      <c r="L59" s="17">
        <f t="shared" si="32"/>
        <v>-184</v>
      </c>
      <c r="M59" s="18">
        <f t="shared" si="33"/>
        <v>-0.696969696969697</v>
      </c>
      <c r="N59" s="6">
        <f t="shared" si="34"/>
        <v>252</v>
      </c>
      <c r="O59" s="17">
        <f t="shared" si="35"/>
        <v>-12</v>
      </c>
      <c r="P59" s="23">
        <f t="shared" si="36"/>
        <v>-0.045454545454545456</v>
      </c>
      <c r="Q59" s="6">
        <f t="shared" si="37"/>
        <v>246</v>
      </c>
      <c r="R59" s="17">
        <f t="shared" si="38"/>
        <v>-18</v>
      </c>
      <c r="S59" s="18">
        <f t="shared" si="39"/>
        <v>-0.06818181818181818</v>
      </c>
      <c r="T59" s="27">
        <f t="shared" si="40"/>
        <v>187.5</v>
      </c>
      <c r="U59" s="17">
        <f t="shared" si="41"/>
        <v>-76.5</v>
      </c>
      <c r="V59" s="18">
        <f t="shared" si="42"/>
        <v>-0.2897727272727273</v>
      </c>
      <c r="W59" s="27">
        <f t="shared" si="43"/>
        <v>258.16023738872406</v>
      </c>
      <c r="X59" s="17">
        <f t="shared" si="44"/>
        <v>-5.839762611275944</v>
      </c>
      <c r="Y59" s="23">
        <f t="shared" si="45"/>
        <v>-0.02212031292149979</v>
      </c>
      <c r="Z59" s="27">
        <f t="shared" si="46"/>
        <v>240.2176633974836</v>
      </c>
      <c r="AA59" s="17">
        <f t="shared" si="47"/>
        <v>-23.78233660251641</v>
      </c>
      <c r="AB59" s="18">
        <f t="shared" si="48"/>
        <v>-0.09008460834286519</v>
      </c>
      <c r="AC59" s="27">
        <f t="shared" si="51"/>
        <v>263.36369450718433</v>
      </c>
      <c r="AD59" s="17">
        <f t="shared" si="49"/>
        <v>-0.6363054928156657</v>
      </c>
      <c r="AE59" s="18">
        <f t="shared" si="50"/>
        <v>-0.0024102480788472185</v>
      </c>
    </row>
    <row r="60" spans="2:31" ht="15">
      <c r="B60" s="32">
        <v>12</v>
      </c>
      <c r="C60" s="32">
        <v>194</v>
      </c>
      <c r="E60" s="6">
        <f>-100*x+1000</f>
        <v>-200</v>
      </c>
      <c r="F60" s="17">
        <f t="shared" si="26"/>
        <v>-394</v>
      </c>
      <c r="G60" s="18">
        <f t="shared" si="27"/>
        <v>-2.0309278350515463</v>
      </c>
      <c r="H60" s="6">
        <f t="shared" si="28"/>
        <v>160</v>
      </c>
      <c r="I60" s="17">
        <f t="shared" si="29"/>
        <v>-34</v>
      </c>
      <c r="J60" s="18">
        <f t="shared" si="30"/>
        <v>-0.17525773195876287</v>
      </c>
      <c r="K60" s="6">
        <f t="shared" si="31"/>
        <v>74</v>
      </c>
      <c r="L60" s="17">
        <f t="shared" si="32"/>
        <v>-120</v>
      </c>
      <c r="M60" s="18">
        <f t="shared" si="33"/>
        <v>-0.6185567010309279</v>
      </c>
      <c r="N60" s="6">
        <f t="shared" si="34"/>
        <v>196</v>
      </c>
      <c r="O60" s="17">
        <f t="shared" si="35"/>
        <v>2</v>
      </c>
      <c r="P60" s="23">
        <f t="shared" si="36"/>
        <v>0.010309278350515464</v>
      </c>
      <c r="Q60" s="6">
        <f t="shared" si="37"/>
        <v>196.19999999999993</v>
      </c>
      <c r="R60" s="17">
        <f t="shared" si="38"/>
        <v>2.199999999999932</v>
      </c>
      <c r="S60" s="18">
        <f t="shared" si="39"/>
        <v>0.01134020618556666</v>
      </c>
      <c r="T60" s="27">
        <f t="shared" si="40"/>
        <v>158.9</v>
      </c>
      <c r="U60" s="17">
        <f t="shared" si="41"/>
        <v>-35.099999999999994</v>
      </c>
      <c r="V60" s="18">
        <f t="shared" si="42"/>
        <v>-0.18092783505154636</v>
      </c>
      <c r="W60" s="27">
        <f t="shared" si="43"/>
        <v>171.27071823204423</v>
      </c>
      <c r="X60" s="17">
        <f t="shared" si="44"/>
        <v>-22.72928176795577</v>
      </c>
      <c r="Y60" s="23">
        <f t="shared" si="45"/>
        <v>-0.11716124622657613</v>
      </c>
      <c r="Z60" s="27">
        <f t="shared" si="46"/>
        <v>178.8496382666799</v>
      </c>
      <c r="AA60" s="17">
        <f t="shared" si="47"/>
        <v>-15.150361733320096</v>
      </c>
      <c r="AB60" s="18">
        <f t="shared" si="48"/>
        <v>-0.0780946481098974</v>
      </c>
      <c r="AC60" s="27">
        <f t="shared" si="51"/>
        <v>192.0773894062551</v>
      </c>
      <c r="AD60" s="17">
        <f t="shared" si="49"/>
        <v>-1.9226105937449063</v>
      </c>
      <c r="AE60" s="18">
        <f t="shared" si="50"/>
        <v>-0.009910363885283022</v>
      </c>
    </row>
    <row r="61" spans="2:31" ht="15">
      <c r="B61" s="32">
        <v>15</v>
      </c>
      <c r="C61" s="32">
        <v>121</v>
      </c>
      <c r="E61" s="6">
        <f>-100*x+1000</f>
        <v>-500</v>
      </c>
      <c r="F61" s="17">
        <f t="shared" si="26"/>
        <v>-621</v>
      </c>
      <c r="G61" s="18">
        <f t="shared" si="27"/>
        <v>-5.132231404958677</v>
      </c>
      <c r="H61" s="6">
        <f t="shared" si="28"/>
        <v>10</v>
      </c>
      <c r="I61" s="17">
        <f t="shared" si="29"/>
        <v>-111</v>
      </c>
      <c r="J61" s="18">
        <f t="shared" si="30"/>
        <v>-0.9173553719008265</v>
      </c>
      <c r="K61" s="6">
        <f t="shared" si="31"/>
        <v>65</v>
      </c>
      <c r="L61" s="17">
        <f t="shared" si="32"/>
        <v>-56</v>
      </c>
      <c r="M61" s="18">
        <f t="shared" si="33"/>
        <v>-0.4628099173553719</v>
      </c>
      <c r="N61" s="6">
        <f t="shared" si="34"/>
        <v>127</v>
      </c>
      <c r="O61" s="17">
        <f t="shared" si="35"/>
        <v>6</v>
      </c>
      <c r="P61" s="23">
        <f t="shared" si="36"/>
        <v>0.049586776859504134</v>
      </c>
      <c r="Q61" s="6">
        <f t="shared" si="37"/>
        <v>183.7500000000001</v>
      </c>
      <c r="R61" s="17">
        <f t="shared" si="38"/>
        <v>62.750000000000114</v>
      </c>
      <c r="S61" s="18">
        <f t="shared" si="39"/>
        <v>0.518595041322315</v>
      </c>
      <c r="T61" s="27">
        <f t="shared" si="40"/>
        <v>120.5</v>
      </c>
      <c r="U61" s="17">
        <f t="shared" si="41"/>
        <v>-0.5</v>
      </c>
      <c r="V61" s="18">
        <f t="shared" si="42"/>
        <v>-0.004132231404958678</v>
      </c>
      <c r="W61" s="27">
        <f t="shared" si="43"/>
        <v>61.326658322903654</v>
      </c>
      <c r="X61" s="17">
        <f t="shared" si="44"/>
        <v>-59.673341677096346</v>
      </c>
      <c r="Y61" s="23">
        <f t="shared" si="45"/>
        <v>-0.4931681130338541</v>
      </c>
      <c r="Z61" s="27">
        <f t="shared" si="46"/>
        <v>114.89807639441138</v>
      </c>
      <c r="AA61" s="17">
        <f t="shared" si="47"/>
        <v>-6.101923605588624</v>
      </c>
      <c r="AB61" s="18">
        <f t="shared" si="48"/>
        <v>-0.050429120707344</v>
      </c>
      <c r="AC61" s="27">
        <f t="shared" si="51"/>
        <v>115.09646112550651</v>
      </c>
      <c r="AD61" s="17">
        <f t="shared" si="49"/>
        <v>-5.903538874493492</v>
      </c>
      <c r="AE61" s="18">
        <f t="shared" si="50"/>
        <v>-0.04878957747515283</v>
      </c>
    </row>
    <row r="62" spans="2:31" ht="15">
      <c r="B62" s="32">
        <v>20</v>
      </c>
      <c r="C62" s="32">
        <v>55</v>
      </c>
      <c r="E62" s="6">
        <f>-100*x+1000</f>
        <v>-1000</v>
      </c>
      <c r="F62" s="17">
        <f t="shared" si="26"/>
        <v>-1055</v>
      </c>
      <c r="G62" s="18">
        <f t="shared" si="27"/>
        <v>-19.181818181818183</v>
      </c>
      <c r="H62" s="6">
        <f t="shared" si="28"/>
        <v>-240</v>
      </c>
      <c r="I62" s="17">
        <f t="shared" si="29"/>
        <v>-295</v>
      </c>
      <c r="J62" s="18">
        <f t="shared" si="30"/>
        <v>-5.363636363636363</v>
      </c>
      <c r="K62" s="6">
        <f t="shared" si="31"/>
        <v>50</v>
      </c>
      <c r="L62" s="17">
        <f t="shared" si="32"/>
        <v>-5</v>
      </c>
      <c r="M62" s="18">
        <f t="shared" si="33"/>
        <v>-0.09090909090909091</v>
      </c>
      <c r="N62" s="6">
        <f t="shared" si="34"/>
        <v>52</v>
      </c>
      <c r="O62" s="17">
        <f t="shared" si="35"/>
        <v>-3</v>
      </c>
      <c r="P62" s="23">
        <f t="shared" si="36"/>
        <v>-0.05454545454545454</v>
      </c>
      <c r="Q62" s="6">
        <f t="shared" si="37"/>
        <v>329.0000000000002</v>
      </c>
      <c r="R62" s="17">
        <f t="shared" si="38"/>
        <v>274.0000000000002</v>
      </c>
      <c r="S62" s="18">
        <f t="shared" si="39"/>
        <v>4.981818181818186</v>
      </c>
      <c r="T62" s="27">
        <f t="shared" si="40"/>
        <v>68.5</v>
      </c>
      <c r="U62" s="17">
        <f t="shared" si="41"/>
        <v>13.5</v>
      </c>
      <c r="V62" s="18">
        <f t="shared" si="42"/>
        <v>0.24545454545454545</v>
      </c>
      <c r="W62" s="27">
        <f t="shared" si="43"/>
        <v>-82.25108225108222</v>
      </c>
      <c r="X62" s="17">
        <f t="shared" si="44"/>
        <v>-137.2510822510822</v>
      </c>
      <c r="Y62" s="23">
        <f t="shared" si="45"/>
        <v>-2.495474222746949</v>
      </c>
      <c r="Z62" s="27">
        <f t="shared" si="46"/>
        <v>54.95669124585403</v>
      </c>
      <c r="AA62" s="17">
        <f t="shared" si="47"/>
        <v>-0.043308754145968464</v>
      </c>
      <c r="AB62" s="18">
        <f t="shared" si="48"/>
        <v>-0.000787431893563063</v>
      </c>
      <c r="AC62" s="27">
        <f t="shared" si="51"/>
        <v>43.06821203824645</v>
      </c>
      <c r="AD62" s="17">
        <f t="shared" si="49"/>
        <v>-11.93178796175355</v>
      </c>
      <c r="AE62" s="18">
        <f t="shared" si="50"/>
        <v>-0.21694159930461</v>
      </c>
    </row>
    <row r="63" spans="2:31" ht="15">
      <c r="B63" s="32">
        <v>25</v>
      </c>
      <c r="C63" s="32">
        <v>26</v>
      </c>
      <c r="E63" s="6">
        <f>-100*x+1000</f>
        <v>-1500</v>
      </c>
      <c r="F63" s="17">
        <f t="shared" si="26"/>
        <v>-1526</v>
      </c>
      <c r="G63" s="18">
        <f t="shared" si="27"/>
        <v>-58.69230769230769</v>
      </c>
      <c r="H63" s="6">
        <f t="shared" si="28"/>
        <v>-490</v>
      </c>
      <c r="I63" s="17">
        <f t="shared" si="29"/>
        <v>-516</v>
      </c>
      <c r="J63" s="18">
        <f t="shared" si="30"/>
        <v>-19.846153846153847</v>
      </c>
      <c r="K63" s="6">
        <f t="shared" si="31"/>
        <v>35</v>
      </c>
      <c r="L63" s="17">
        <f t="shared" si="32"/>
        <v>9</v>
      </c>
      <c r="M63" s="18">
        <f t="shared" si="33"/>
        <v>0.34615384615384615</v>
      </c>
      <c r="N63" s="6">
        <f t="shared" si="34"/>
        <v>27</v>
      </c>
      <c r="O63" s="17">
        <f t="shared" si="35"/>
        <v>1</v>
      </c>
      <c r="P63" s="23">
        <f t="shared" si="36"/>
        <v>0.038461538461538464</v>
      </c>
      <c r="Q63" s="6">
        <f t="shared" si="37"/>
        <v>681.75</v>
      </c>
      <c r="R63" s="17">
        <f t="shared" si="38"/>
        <v>655.75</v>
      </c>
      <c r="S63" s="18">
        <f t="shared" si="39"/>
        <v>25.221153846153847</v>
      </c>
      <c r="T63" s="27">
        <f t="shared" si="40"/>
        <v>31.5</v>
      </c>
      <c r="U63" s="17">
        <f t="shared" si="41"/>
        <v>5.5</v>
      </c>
      <c r="V63" s="18">
        <f t="shared" si="42"/>
        <v>0.21153846153846154</v>
      </c>
      <c r="W63" s="27">
        <f t="shared" si="43"/>
        <v>-191.6110581506196</v>
      </c>
      <c r="X63" s="17">
        <f t="shared" si="44"/>
        <v>-217.6110581506196</v>
      </c>
      <c r="Y63" s="23">
        <f t="shared" si="45"/>
        <v>-8.369656082716139</v>
      </c>
      <c r="Z63" s="27">
        <f t="shared" si="46"/>
        <v>26.286235657458157</v>
      </c>
      <c r="AA63" s="17">
        <f t="shared" si="47"/>
        <v>0.2862356574581568</v>
      </c>
      <c r="AB63" s="18">
        <f t="shared" si="48"/>
        <v>0.011009063748390648</v>
      </c>
      <c r="AC63" s="27">
        <f t="shared" si="51"/>
        <v>12.840638802732727</v>
      </c>
      <c r="AD63" s="17">
        <f t="shared" si="49"/>
        <v>-13.159361197267273</v>
      </c>
      <c r="AE63" s="18">
        <f t="shared" si="50"/>
        <v>-0.506129276817972</v>
      </c>
    </row>
    <row r="64" spans="2:31" ht="15">
      <c r="B64" s="32">
        <v>30</v>
      </c>
      <c r="C64" s="32">
        <v>12</v>
      </c>
      <c r="E64" s="6">
        <f>-100*x+1000</f>
        <v>-2000</v>
      </c>
      <c r="F64" s="17">
        <f t="shared" si="26"/>
        <v>-2012</v>
      </c>
      <c r="G64" s="18">
        <f t="shared" si="27"/>
        <v>-167.66666666666666</v>
      </c>
      <c r="H64" s="6">
        <f t="shared" si="28"/>
        <v>-740</v>
      </c>
      <c r="I64" s="17">
        <f t="shared" si="29"/>
        <v>-752</v>
      </c>
      <c r="J64" s="18">
        <f t="shared" si="30"/>
        <v>-62.666666666666664</v>
      </c>
      <c r="K64" s="6">
        <f t="shared" si="31"/>
        <v>20</v>
      </c>
      <c r="L64" s="17">
        <f t="shared" si="32"/>
        <v>8</v>
      </c>
      <c r="M64" s="18">
        <f t="shared" si="33"/>
        <v>0.6666666666666666</v>
      </c>
      <c r="N64" s="6">
        <f t="shared" si="34"/>
        <v>52</v>
      </c>
      <c r="O64" s="17">
        <f t="shared" si="35"/>
        <v>40</v>
      </c>
      <c r="P64" s="23">
        <f t="shared" si="36"/>
        <v>3.3333333333333335</v>
      </c>
      <c r="Q64" s="6">
        <f t="shared" si="37"/>
        <v>1242.0000000000005</v>
      </c>
      <c r="R64" s="17">
        <f t="shared" si="38"/>
        <v>1230.0000000000005</v>
      </c>
      <c r="S64" s="18">
        <f t="shared" si="39"/>
        <v>102.50000000000004</v>
      </c>
      <c r="T64" s="27">
        <f t="shared" si="40"/>
        <v>9.5</v>
      </c>
      <c r="U64" s="17">
        <f t="shared" si="41"/>
        <v>-2.5</v>
      </c>
      <c r="V64" s="18">
        <f t="shared" si="42"/>
        <v>-0.20833333333333334</v>
      </c>
      <c r="W64" s="27">
        <f t="shared" si="43"/>
        <v>-277.6831345826235</v>
      </c>
      <c r="X64" s="17">
        <f t="shared" si="44"/>
        <v>-289.6831345826235</v>
      </c>
      <c r="Y64" s="23">
        <f t="shared" si="45"/>
        <v>-24.140261215218626</v>
      </c>
      <c r="Z64" s="27">
        <f t="shared" si="46"/>
        <v>12.572921865843803</v>
      </c>
      <c r="AA64" s="17">
        <f t="shared" si="47"/>
        <v>0.5729218658438029</v>
      </c>
      <c r="AB64" s="18">
        <f t="shared" si="48"/>
        <v>0.047743488820316905</v>
      </c>
      <c r="AC64" s="27">
        <f t="shared" si="51"/>
        <v>2.6582250436479717</v>
      </c>
      <c r="AD64" s="17">
        <f t="shared" si="49"/>
        <v>-9.341774956352028</v>
      </c>
      <c r="AE64" s="18">
        <f t="shared" si="50"/>
        <v>-0.778481246362669</v>
      </c>
    </row>
    <row r="65" spans="2:31" ht="15">
      <c r="B65" s="32">
        <v>35</v>
      </c>
      <c r="C65" s="32">
        <v>6</v>
      </c>
      <c r="E65" s="6">
        <f>-100*x+1000</f>
        <v>-2500</v>
      </c>
      <c r="F65" s="17">
        <f t="shared" si="26"/>
        <v>-2506</v>
      </c>
      <c r="G65" s="18">
        <f t="shared" si="27"/>
        <v>-417.6666666666667</v>
      </c>
      <c r="H65" s="6">
        <f t="shared" si="28"/>
        <v>-990</v>
      </c>
      <c r="I65" s="17">
        <f t="shared" si="29"/>
        <v>-996</v>
      </c>
      <c r="J65" s="18">
        <f t="shared" si="30"/>
        <v>-166</v>
      </c>
      <c r="K65" s="6">
        <f t="shared" si="31"/>
        <v>5</v>
      </c>
      <c r="L65" s="17">
        <f t="shared" si="32"/>
        <v>-1</v>
      </c>
      <c r="M65" s="18">
        <f t="shared" si="33"/>
        <v>-0.16666666666666666</v>
      </c>
      <c r="N65" s="6">
        <f t="shared" si="34"/>
        <v>127</v>
      </c>
      <c r="O65" s="17">
        <f t="shared" si="35"/>
        <v>121</v>
      </c>
      <c r="P65" s="23">
        <f t="shared" si="36"/>
        <v>20.166666666666668</v>
      </c>
      <c r="Q65" s="6">
        <f t="shared" si="37"/>
        <v>2009.75</v>
      </c>
      <c r="R65" s="17">
        <f t="shared" si="38"/>
        <v>2003.75</v>
      </c>
      <c r="S65" s="18">
        <f t="shared" si="39"/>
        <v>333.9583333333333</v>
      </c>
      <c r="T65" s="27">
        <f t="shared" si="40"/>
        <v>2.5</v>
      </c>
      <c r="U65" s="17">
        <f t="shared" si="41"/>
        <v>-3.5</v>
      </c>
      <c r="V65" s="18">
        <f t="shared" si="42"/>
        <v>-0.5833333333333334</v>
      </c>
      <c r="W65" s="27">
        <f t="shared" si="43"/>
        <v>-347.19014626635874</v>
      </c>
      <c r="X65" s="17">
        <f t="shared" si="44"/>
        <v>-353.19014626635874</v>
      </c>
      <c r="Y65" s="23">
        <f t="shared" si="45"/>
        <v>-58.865024377726456</v>
      </c>
      <c r="Z65" s="27">
        <f t="shared" si="46"/>
        <v>6.013731532524014</v>
      </c>
      <c r="AA65" s="17">
        <f t="shared" si="47"/>
        <v>0.013731532524014156</v>
      </c>
      <c r="AB65" s="18">
        <f t="shared" si="48"/>
        <v>0.0022885887540023595</v>
      </c>
      <c r="AC65" s="27">
        <f t="shared" si="51"/>
        <v>0.27754815480800377</v>
      </c>
      <c r="AD65" s="17">
        <f t="shared" si="49"/>
        <v>-5.722451845191996</v>
      </c>
      <c r="AE65" s="18">
        <f t="shared" si="50"/>
        <v>-0.953741974198666</v>
      </c>
    </row>
    <row r="66" spans="2:31" ht="15">
      <c r="B66" s="32">
        <v>40</v>
      </c>
      <c r="C66" s="32">
        <v>3</v>
      </c>
      <c r="E66" s="7">
        <f>-100*x+1000</f>
        <v>-3000</v>
      </c>
      <c r="F66" s="19">
        <f t="shared" si="26"/>
        <v>-3003</v>
      </c>
      <c r="G66" s="20">
        <f t="shared" si="27"/>
        <v>-1001</v>
      </c>
      <c r="H66" s="7">
        <f t="shared" si="28"/>
        <v>-1240</v>
      </c>
      <c r="I66" s="19">
        <f t="shared" si="29"/>
        <v>-1243</v>
      </c>
      <c r="J66" s="20">
        <f t="shared" si="30"/>
        <v>-414.3333333333333</v>
      </c>
      <c r="K66" s="7">
        <f t="shared" si="31"/>
        <v>-10</v>
      </c>
      <c r="L66" s="19">
        <f t="shared" si="32"/>
        <v>-13</v>
      </c>
      <c r="M66" s="20">
        <f t="shared" si="33"/>
        <v>-4.333333333333333</v>
      </c>
      <c r="N66" s="7">
        <f t="shared" si="34"/>
        <v>252</v>
      </c>
      <c r="O66" s="19">
        <f t="shared" si="35"/>
        <v>249</v>
      </c>
      <c r="P66" s="24">
        <f t="shared" si="36"/>
        <v>83</v>
      </c>
      <c r="Q66" s="7">
        <f t="shared" si="37"/>
        <v>2985.000000000001</v>
      </c>
      <c r="R66" s="19">
        <f t="shared" si="38"/>
        <v>2982.000000000001</v>
      </c>
      <c r="S66" s="20">
        <f t="shared" si="39"/>
        <v>994.0000000000003</v>
      </c>
      <c r="T66" s="28">
        <f t="shared" si="40"/>
        <v>10.5</v>
      </c>
      <c r="U66" s="19">
        <f t="shared" si="41"/>
        <v>7.5</v>
      </c>
      <c r="V66" s="20">
        <f t="shared" si="42"/>
        <v>2.5</v>
      </c>
      <c r="W66" s="28">
        <f t="shared" si="43"/>
        <v>-404.4943820224719</v>
      </c>
      <c r="X66" s="19">
        <f t="shared" si="44"/>
        <v>-407.4943820224719</v>
      </c>
      <c r="Y66" s="24">
        <f t="shared" si="45"/>
        <v>-135.83146067415728</v>
      </c>
      <c r="Z66" s="28">
        <f t="shared" si="46"/>
        <v>2.8764170597067893</v>
      </c>
      <c r="AA66" s="19">
        <f t="shared" si="47"/>
        <v>-0.12358294029321071</v>
      </c>
      <c r="AB66" s="20">
        <f t="shared" si="48"/>
        <v>-0.04119431343107024</v>
      </c>
      <c r="AC66" s="28">
        <f t="shared" si="51"/>
        <v>0.004842050396562707</v>
      </c>
      <c r="AD66" s="19">
        <f t="shared" si="49"/>
        <v>-2.9951579496034375</v>
      </c>
      <c r="AE66" s="20">
        <f t="shared" si="50"/>
        <v>-0.9983859832011458</v>
      </c>
    </row>
  </sheetData>
  <sheetProtection/>
  <mergeCells count="20">
    <mergeCell ref="T47:V47"/>
    <mergeCell ref="W47:Y47"/>
    <mergeCell ref="Z47:AB47"/>
    <mergeCell ref="AC47:AE47"/>
    <mergeCell ref="B47:C47"/>
    <mergeCell ref="E47:G47"/>
    <mergeCell ref="H47:J47"/>
    <mergeCell ref="K47:M47"/>
    <mergeCell ref="N47:P47"/>
    <mergeCell ref="Q47:S47"/>
    <mergeCell ref="T3:V3"/>
    <mergeCell ref="W3:Y3"/>
    <mergeCell ref="Z3:AB3"/>
    <mergeCell ref="AC3:AE3"/>
    <mergeCell ref="B3:C3"/>
    <mergeCell ref="E3:G3"/>
    <mergeCell ref="H3:J3"/>
    <mergeCell ref="K3:M3"/>
    <mergeCell ref="N3:P3"/>
    <mergeCell ref="Q3:S3"/>
  </mergeCells>
  <conditionalFormatting sqref="AE5:AE22 AB5:AB22 Y5:Y22 V5:V22 S5:S22 G5:G22 M5:M22 J5:J22 P5:P22">
    <cfRule type="cellIs" priority="11" dxfId="4" operator="between">
      <formula>-0.1</formula>
      <formula>0.1</formula>
    </cfRule>
  </conditionalFormatting>
  <conditionalFormatting sqref="F5:F22 I5:I22 L5:L22 O5:O22 R5:R22 U5:U22 X5:X22 AA5:AA22 AD5:AD22">
    <cfRule type="cellIs" priority="10" dxfId="1" operator="between">
      <formula>-2</formula>
      <formula>2</formula>
    </cfRule>
  </conditionalFormatting>
  <conditionalFormatting sqref="F49:F66 I49:I66 L49:L66 O49:O66 R49:R66 U49:U66 X49:X66 AA49:AA66 AD49:AD66">
    <cfRule type="cellIs" priority="4" dxfId="1" operator="between">
      <formula>-2</formula>
      <formula>2</formula>
    </cfRule>
  </conditionalFormatting>
  <conditionalFormatting sqref="F49:F66 I49:I66 L49:L66 O49:O66 R49:R66 U49:U66 X49:X66 AA49:AA66 AD49:AD66">
    <cfRule type="cellIs" priority="2" dxfId="1" operator="between">
      <formula>-2</formula>
      <formula>2</formula>
    </cfRule>
  </conditionalFormatting>
  <conditionalFormatting sqref="G49:G66 J49:J66 M49:M66 P49:P66 S49:S66 V49:V66 Y49:Y66 AB49:AB66 AE49:AE66">
    <cfRule type="cellIs" priority="1" dxfId="0" operator="between" stopIfTrue="1">
      <formula>-0.05</formula>
      <formula>0.05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22"/>
  <sheetViews>
    <sheetView zoomScalePageLayoutView="0" workbookViewId="0" topLeftCell="A1">
      <selection activeCell="F6" sqref="F6"/>
    </sheetView>
  </sheetViews>
  <sheetFormatPr defaultColWidth="11.421875" defaultRowHeight="15"/>
  <sheetData>
    <row r="3" spans="2:3" ht="15">
      <c r="B3" s="41" t="s">
        <v>3</v>
      </c>
      <c r="C3" s="41"/>
    </row>
    <row r="4" spans="2:3" ht="15">
      <c r="B4" s="2" t="s">
        <v>0</v>
      </c>
      <c r="C4" s="2" t="s">
        <v>1</v>
      </c>
    </row>
    <row r="5" spans="2:3" ht="15">
      <c r="B5" s="2">
        <v>0</v>
      </c>
      <c r="C5" s="2">
        <v>1010</v>
      </c>
    </row>
    <row r="6" spans="2:3" ht="15">
      <c r="B6" s="2">
        <v>1</v>
      </c>
      <c r="C6" s="2">
        <v>896</v>
      </c>
    </row>
    <row r="7" spans="2:3" ht="15">
      <c r="B7" s="2">
        <v>2</v>
      </c>
      <c r="C7" s="2">
        <v>792</v>
      </c>
    </row>
    <row r="8" spans="2:3" ht="15">
      <c r="B8" s="2">
        <v>3</v>
      </c>
      <c r="C8" s="2">
        <v>699</v>
      </c>
    </row>
    <row r="9" spans="2:3" ht="15">
      <c r="B9" s="2">
        <v>4</v>
      </c>
      <c r="C9" s="2">
        <v>614</v>
      </c>
    </row>
    <row r="10" spans="2:3" ht="15">
      <c r="B10" s="2">
        <v>5</v>
      </c>
      <c r="C10" s="2">
        <v>538</v>
      </c>
    </row>
    <row r="11" spans="2:3" ht="15">
      <c r="B11" s="2">
        <v>6</v>
      </c>
      <c r="C11" s="2">
        <v>470</v>
      </c>
    </row>
    <row r="12" spans="2:3" ht="15">
      <c r="B12" s="2">
        <v>7</v>
      </c>
      <c r="C12" s="2">
        <v>409</v>
      </c>
    </row>
    <row r="13" spans="2:3" ht="15">
      <c r="B13" s="2">
        <v>8</v>
      </c>
      <c r="C13" s="2">
        <v>355</v>
      </c>
    </row>
    <row r="14" spans="2:3" ht="15">
      <c r="B14" s="2">
        <v>9</v>
      </c>
      <c r="C14" s="2">
        <v>306</v>
      </c>
    </row>
    <row r="15" spans="2:3" ht="15">
      <c r="B15" s="2">
        <v>10</v>
      </c>
      <c r="C15" s="2">
        <v>264</v>
      </c>
    </row>
    <row r="16" spans="2:3" ht="15">
      <c r="B16" s="2">
        <v>12</v>
      </c>
      <c r="C16" s="2">
        <v>194</v>
      </c>
    </row>
    <row r="17" spans="2:3" ht="15">
      <c r="B17" s="2">
        <v>15</v>
      </c>
      <c r="C17" s="2">
        <v>121</v>
      </c>
    </row>
    <row r="18" spans="2:3" ht="15">
      <c r="B18" s="2">
        <v>20</v>
      </c>
      <c r="C18" s="2">
        <v>55</v>
      </c>
    </row>
    <row r="19" spans="2:3" ht="15">
      <c r="B19" s="2">
        <v>25</v>
      </c>
      <c r="C19" s="2">
        <v>26</v>
      </c>
    </row>
    <row r="20" spans="2:3" ht="15">
      <c r="B20" s="2">
        <v>30</v>
      </c>
      <c r="C20" s="2">
        <v>12</v>
      </c>
    </row>
    <row r="21" spans="2:3" ht="15">
      <c r="B21" s="2">
        <v>35</v>
      </c>
      <c r="C21" s="2">
        <v>6</v>
      </c>
    </row>
    <row r="22" spans="2:3" ht="15">
      <c r="B22" s="2">
        <v>40</v>
      </c>
      <c r="C22" s="2">
        <v>3</v>
      </c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SEEGNER</dc:creator>
  <cp:keywords/>
  <dc:description/>
  <cp:lastModifiedBy>DE SEEGNER</cp:lastModifiedBy>
  <dcterms:created xsi:type="dcterms:W3CDTF">2011-11-24T12:53:10Z</dcterms:created>
  <dcterms:modified xsi:type="dcterms:W3CDTF">2012-06-01T11:39:47Z</dcterms:modified>
  <cp:category/>
  <cp:version/>
  <cp:contentType/>
  <cp:contentStatus/>
</cp:coreProperties>
</file>